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9720" firstSheet="3" activeTab="4"/>
  </bookViews>
  <sheets>
    <sheet name="математика Б" sheetId="1" r:id="rId1"/>
    <sheet name="математика П" sheetId="4" r:id="rId2"/>
    <sheet name="информатика" sheetId="2" r:id="rId3"/>
    <sheet name="география" sheetId="3" r:id="rId4"/>
    <sheet name="химия" sheetId="6" r:id="rId5"/>
    <sheet name="история" sheetId="5" r:id="rId6"/>
    <sheet name="русский язык" sheetId="8" r:id="rId7"/>
    <sheet name="обществознание" sheetId="7" r:id="rId8"/>
    <sheet name="биология" sheetId="9" r:id="rId9"/>
    <sheet name="литература" sheetId="10" r:id="rId10"/>
    <sheet name="англ.язык" sheetId="11" r:id="rId11"/>
    <sheet name="нем.язык" sheetId="12" r:id="rId12"/>
    <sheet name="физика" sheetId="13" r:id="rId13"/>
    <sheet name="пересдача" sheetId="14" r:id="rId14"/>
    <sheet name="двойки" sheetId="15" r:id="rId1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3" l="1"/>
  <c r="B12" i="9" l="1"/>
  <c r="G12" i="13" l="1"/>
  <c r="G12" i="11"/>
  <c r="D13" i="11"/>
  <c r="G11" i="10" l="1"/>
  <c r="D16" i="9"/>
  <c r="G12" i="9"/>
  <c r="D15" i="7"/>
  <c r="D16" i="7"/>
  <c r="E16" i="8" l="1"/>
  <c r="E17" i="8"/>
  <c r="E16" i="6" l="1"/>
  <c r="H12" i="5" l="1"/>
  <c r="H12" i="6"/>
  <c r="H11" i="3"/>
  <c r="I27" i="2"/>
  <c r="H11" i="2" l="1"/>
  <c r="C11" i="1"/>
  <c r="G13" i="8" l="1"/>
  <c r="F12" i="5"/>
  <c r="G12" i="5"/>
  <c r="F13" i="4"/>
  <c r="G13" i="4"/>
  <c r="E15" i="5" l="1"/>
  <c r="K10" i="14" l="1"/>
  <c r="K11" i="14"/>
  <c r="M12" i="14"/>
  <c r="M11" i="14"/>
  <c r="M10" i="14"/>
  <c r="L11" i="14" l="1"/>
  <c r="L10" i="14"/>
  <c r="J11" i="14"/>
  <c r="J10" i="14"/>
  <c r="H10" i="14"/>
  <c r="I12" i="14" l="1"/>
  <c r="G12" i="14"/>
  <c r="H12" i="14" s="1"/>
  <c r="E12" i="14"/>
  <c r="C12" i="14"/>
  <c r="B12" i="14"/>
  <c r="F12" i="14"/>
  <c r="D12" i="14"/>
  <c r="J12" i="14" l="1"/>
  <c r="K12" i="14"/>
  <c r="L12" i="14"/>
  <c r="D14" i="13" l="1"/>
  <c r="H28" i="13" l="1"/>
  <c r="H29" i="13" s="1"/>
  <c r="G28" i="13"/>
  <c r="G29" i="13" s="1"/>
  <c r="F28" i="13"/>
  <c r="F29" i="13" s="1"/>
  <c r="E28" i="13"/>
  <c r="D28" i="13"/>
  <c r="C28" i="13"/>
  <c r="B28" i="13"/>
  <c r="D13" i="13"/>
  <c r="F12" i="13"/>
  <c r="E12" i="13"/>
  <c r="C12" i="13"/>
  <c r="B12" i="13"/>
  <c r="D11" i="13"/>
  <c r="D9" i="13"/>
  <c r="D8" i="13"/>
  <c r="D7" i="13"/>
  <c r="D6" i="13"/>
  <c r="D5" i="13"/>
  <c r="D4" i="13"/>
  <c r="G28" i="12"/>
  <c r="G29" i="12" s="1"/>
  <c r="F28" i="12"/>
  <c r="F29" i="12" s="1"/>
  <c r="D28" i="12"/>
  <c r="C28" i="12"/>
  <c r="B28" i="12"/>
  <c r="D15" i="12"/>
  <c r="F12" i="12"/>
  <c r="F14" i="12" s="1"/>
  <c r="E12" i="12"/>
  <c r="E14" i="12" s="1"/>
  <c r="C12" i="12"/>
  <c r="C14" i="12" s="1"/>
  <c r="B12" i="12"/>
  <c r="D7" i="12"/>
  <c r="D14" i="11"/>
  <c r="D10" i="11"/>
  <c r="D6" i="11"/>
  <c r="D7" i="11"/>
  <c r="D8" i="11"/>
  <c r="D11" i="11"/>
  <c r="D12" i="13" l="1"/>
  <c r="B17" i="13"/>
  <c r="B16" i="12"/>
  <c r="D12" i="12"/>
  <c r="B14" i="12"/>
  <c r="D14" i="12" s="1"/>
  <c r="G12" i="12"/>
  <c r="G27" i="11"/>
  <c r="G28" i="11" s="1"/>
  <c r="F27" i="11"/>
  <c r="F28" i="11" s="1"/>
  <c r="D27" i="11"/>
  <c r="C27" i="11"/>
  <c r="B27" i="11"/>
  <c r="F12" i="11"/>
  <c r="E12" i="11"/>
  <c r="C12" i="11"/>
  <c r="B12" i="11"/>
  <c r="D5" i="11"/>
  <c r="D4" i="11"/>
  <c r="G14" i="12" l="1"/>
  <c r="B15" i="11"/>
  <c r="D12" i="11"/>
  <c r="C13" i="8" l="1"/>
  <c r="D13" i="9" l="1"/>
  <c r="D9" i="10" l="1"/>
  <c r="D8" i="10"/>
  <c r="E26" i="10"/>
  <c r="F26" i="10"/>
  <c r="F27" i="10" s="1"/>
  <c r="D26" i="10"/>
  <c r="D27" i="10" s="1"/>
  <c r="B26" i="10"/>
  <c r="B11" i="10"/>
  <c r="C11" i="10"/>
  <c r="E11" i="10"/>
  <c r="F11" i="10"/>
  <c r="E27" i="10"/>
  <c r="D12" i="10"/>
  <c r="D7" i="10"/>
  <c r="D6" i="10"/>
  <c r="D5" i="10"/>
  <c r="D4" i="10"/>
  <c r="B16" i="10" l="1"/>
  <c r="D11" i="10"/>
  <c r="C30" i="9" l="1"/>
  <c r="D30" i="9"/>
  <c r="E30" i="9"/>
  <c r="E31" i="9" s="1"/>
  <c r="F30" i="9"/>
  <c r="F31" i="9" s="1"/>
  <c r="G30" i="9"/>
  <c r="G31" i="9" s="1"/>
  <c r="H30" i="9"/>
  <c r="H31" i="9" s="1"/>
  <c r="B30" i="9"/>
  <c r="D10" i="9"/>
  <c r="D15" i="9"/>
  <c r="D14" i="9"/>
  <c r="F12" i="9"/>
  <c r="E12" i="9"/>
  <c r="C12" i="9"/>
  <c r="D11" i="9"/>
  <c r="D9" i="9"/>
  <c r="D8" i="9"/>
  <c r="D7" i="9"/>
  <c r="D6" i="9"/>
  <c r="D5" i="9"/>
  <c r="D4" i="9"/>
  <c r="B17" i="9" l="1"/>
  <c r="D12" i="9"/>
  <c r="H29" i="7" l="1"/>
  <c r="I29" i="7"/>
  <c r="J29" i="7"/>
  <c r="G29" i="7"/>
  <c r="H28" i="7"/>
  <c r="I28" i="7"/>
  <c r="J28" i="7"/>
  <c r="G28" i="7"/>
  <c r="C28" i="7"/>
  <c r="D28" i="7"/>
  <c r="B28" i="7"/>
  <c r="D11" i="7"/>
  <c r="D13" i="7"/>
  <c r="D14" i="7"/>
  <c r="G12" i="7" l="1"/>
  <c r="F12" i="7"/>
  <c r="E12" i="7"/>
  <c r="C12" i="7"/>
  <c r="B12" i="7"/>
  <c r="D12" i="7" l="1"/>
  <c r="B17" i="7"/>
  <c r="E4" i="6"/>
  <c r="E5" i="6"/>
  <c r="G11" i="2" l="1"/>
  <c r="F13" i="8"/>
  <c r="B11" i="2" l="1"/>
  <c r="C31" i="8" l="1"/>
  <c r="D31" i="8"/>
  <c r="E31" i="8"/>
  <c r="E32" i="8" s="1"/>
  <c r="F31" i="8"/>
  <c r="F32" i="8" s="1"/>
  <c r="G31" i="8"/>
  <c r="H31" i="8"/>
  <c r="B31" i="8"/>
  <c r="H32" i="8"/>
  <c r="G32" i="8"/>
  <c r="I30" i="5" l="1"/>
  <c r="G30" i="5"/>
  <c r="H30" i="5"/>
  <c r="F30" i="5"/>
  <c r="C30" i="5"/>
  <c r="D30" i="5"/>
  <c r="B30" i="5"/>
  <c r="C12" i="5" l="1"/>
  <c r="D12" i="5"/>
  <c r="B12" i="5"/>
  <c r="E10" i="5"/>
  <c r="C12" i="6" l="1"/>
  <c r="D12" i="6"/>
  <c r="B12" i="6"/>
  <c r="C11" i="2"/>
  <c r="D11" i="2"/>
  <c r="E15" i="8" l="1"/>
  <c r="E14" i="8"/>
  <c r="H13" i="8"/>
  <c r="D13" i="8"/>
  <c r="B13" i="8"/>
  <c r="E12" i="8"/>
  <c r="E11" i="8"/>
  <c r="E10" i="8"/>
  <c r="E9" i="8"/>
  <c r="E8" i="8"/>
  <c r="E7" i="8"/>
  <c r="E6" i="8"/>
  <c r="E5" i="8"/>
  <c r="C18" i="8" l="1"/>
  <c r="E13" i="8"/>
  <c r="H30" i="6"/>
  <c r="G30" i="6"/>
  <c r="F30" i="6"/>
  <c r="E30" i="6"/>
  <c r="D30" i="6"/>
  <c r="C30" i="6"/>
  <c r="B30" i="6"/>
  <c r="E13" i="2" l="1"/>
  <c r="L27" i="4" l="1"/>
  <c r="M27" i="4"/>
  <c r="N27" i="4"/>
  <c r="K27" i="4"/>
  <c r="E11" i="4" l="1"/>
  <c r="D13" i="1" l="1"/>
  <c r="C10" i="1"/>
  <c r="C12" i="1"/>
  <c r="C8" i="1"/>
  <c r="C9" i="1"/>
  <c r="C6" i="1"/>
  <c r="C7" i="1"/>
  <c r="C5" i="1"/>
  <c r="C13" i="1" l="1"/>
  <c r="D9" i="7"/>
  <c r="D8" i="7"/>
  <c r="D7" i="7"/>
  <c r="D6" i="7"/>
  <c r="D5" i="7"/>
  <c r="D4" i="7"/>
  <c r="N28" i="4"/>
  <c r="M28" i="4"/>
  <c r="L28" i="4"/>
  <c r="K28" i="4"/>
  <c r="Q13" i="4"/>
  <c r="P13" i="4"/>
  <c r="O13" i="4"/>
  <c r="H27" i="2"/>
  <c r="G27" i="2"/>
  <c r="F27" i="2"/>
  <c r="E27" i="2"/>
  <c r="D27" i="2"/>
  <c r="C27" i="2"/>
  <c r="B27" i="2"/>
  <c r="H13" i="4"/>
  <c r="C13" i="4"/>
  <c r="D13" i="4"/>
  <c r="B13" i="4"/>
  <c r="C18" i="4" l="1"/>
  <c r="J13" i="1"/>
  <c r="H13" i="1"/>
  <c r="F13" i="1"/>
  <c r="B13" i="1"/>
  <c r="E15" i="1"/>
  <c r="G15" i="1"/>
  <c r="I15" i="1"/>
  <c r="K15" i="1"/>
  <c r="L15" i="1"/>
  <c r="M15" i="1"/>
  <c r="N15" i="1"/>
  <c r="E11" i="1"/>
  <c r="G11" i="1"/>
  <c r="I11" i="1"/>
  <c r="K11" i="1"/>
  <c r="L11" i="1"/>
  <c r="M11" i="1"/>
  <c r="N11" i="1"/>
  <c r="E14" i="5" l="1"/>
  <c r="E14" i="6"/>
  <c r="C11" i="3" l="1"/>
  <c r="D11" i="3"/>
  <c r="B11" i="3"/>
  <c r="C31" i="6"/>
  <c r="D31" i="6"/>
  <c r="B31" i="6"/>
  <c r="C18" i="5" l="1"/>
  <c r="G28" i="2"/>
  <c r="D28" i="2"/>
  <c r="B28" i="2"/>
  <c r="E28" i="2"/>
  <c r="F28" i="2"/>
  <c r="C28" i="2"/>
  <c r="E4" i="5"/>
  <c r="E13" i="6" l="1"/>
  <c r="E15" i="6"/>
  <c r="E11" i="6"/>
  <c r="E10" i="6"/>
  <c r="E8" i="6"/>
  <c r="E7" i="6"/>
  <c r="E6" i="6"/>
  <c r="E13" i="5"/>
  <c r="E11" i="5"/>
  <c r="E9" i="5"/>
  <c r="E8" i="5"/>
  <c r="E7" i="5"/>
  <c r="E6" i="5"/>
  <c r="E5" i="5"/>
  <c r="E17" i="4" l="1"/>
  <c r="E14" i="4"/>
  <c r="E12" i="4"/>
  <c r="E10" i="4"/>
  <c r="E9" i="4"/>
  <c r="E8" i="4"/>
  <c r="E7" i="4"/>
  <c r="E6" i="4"/>
  <c r="E5" i="4"/>
  <c r="E13" i="4" l="1"/>
  <c r="G14" i="1" l="1"/>
  <c r="I6" i="1" l="1"/>
  <c r="E12" i="3" l="1"/>
  <c r="G11" i="3"/>
  <c r="F11" i="3"/>
  <c r="E8" i="3"/>
  <c r="E6" i="3"/>
  <c r="E5" i="3"/>
  <c r="E9" i="2"/>
  <c r="E12" i="2"/>
  <c r="E15" i="2"/>
  <c r="E10" i="2"/>
  <c r="E8" i="2"/>
  <c r="E7" i="2"/>
  <c r="E6" i="2"/>
  <c r="E5" i="2"/>
  <c r="E4" i="2"/>
  <c r="E11" i="3" l="1"/>
  <c r="N14" i="1" l="1"/>
  <c r="M14" i="1"/>
  <c r="L14" i="1"/>
  <c r="K14" i="1"/>
  <c r="I14" i="1"/>
  <c r="E14" i="1"/>
  <c r="O13" i="1"/>
  <c r="N13" i="1"/>
  <c r="N12" i="1"/>
  <c r="M12" i="1"/>
  <c r="L12" i="1"/>
  <c r="K12" i="1"/>
  <c r="I12" i="1"/>
  <c r="G12" i="1"/>
  <c r="E12" i="1"/>
  <c r="N10" i="1"/>
  <c r="M10" i="1"/>
  <c r="L10" i="1"/>
  <c r="K10" i="1"/>
  <c r="I10" i="1"/>
  <c r="G10" i="1"/>
  <c r="E10" i="1"/>
  <c r="N9" i="1"/>
  <c r="M9" i="1"/>
  <c r="L9" i="1"/>
  <c r="K9" i="1"/>
  <c r="I9" i="1"/>
  <c r="G9" i="1"/>
  <c r="E9" i="1"/>
  <c r="N8" i="1"/>
  <c r="M8" i="1"/>
  <c r="L8" i="1"/>
  <c r="K8" i="1"/>
  <c r="I8" i="1"/>
  <c r="G8" i="1"/>
  <c r="E8" i="1"/>
  <c r="N7" i="1"/>
  <c r="M7" i="1"/>
  <c r="L7" i="1"/>
  <c r="K7" i="1"/>
  <c r="I7" i="1"/>
  <c r="G7" i="1"/>
  <c r="E7" i="1"/>
  <c r="N6" i="1"/>
  <c r="M6" i="1"/>
  <c r="L6" i="1"/>
  <c r="K6" i="1"/>
  <c r="G6" i="1"/>
  <c r="E6" i="1"/>
  <c r="N5" i="1"/>
  <c r="M5" i="1"/>
  <c r="L5" i="1"/>
  <c r="L13" i="1" s="1"/>
  <c r="K5" i="1"/>
  <c r="I5" i="1"/>
  <c r="G5" i="1"/>
  <c r="E5" i="1"/>
  <c r="E13" i="1" l="1"/>
  <c r="G13" i="1"/>
  <c r="I13" i="1"/>
  <c r="K13" i="1"/>
  <c r="M13" i="1"/>
  <c r="C17" i="6"/>
  <c r="H31" i="6"/>
  <c r="E12" i="6"/>
  <c r="E31" i="6" s="1"/>
  <c r="C15" i="3"/>
  <c r="E12" i="5"/>
  <c r="E11" i="2"/>
  <c r="H28" i="2" s="1"/>
  <c r="C16" i="2"/>
  <c r="F12" i="6"/>
  <c r="F31" i="6"/>
  <c r="G12" i="6"/>
  <c r="G31" i="6"/>
  <c r="F11" i="2"/>
</calcChain>
</file>

<file path=xl/sharedStrings.xml><?xml version="1.0" encoding="utf-8"?>
<sst xmlns="http://schemas.openxmlformats.org/spreadsheetml/2006/main" count="584" uniqueCount="104">
  <si>
    <t>Математика базовый уровень</t>
  </si>
  <si>
    <t>ОУ</t>
  </si>
  <si>
    <t>РИС</t>
  </si>
  <si>
    <t>кол-во сдавали</t>
  </si>
  <si>
    <t>средний балл</t>
  </si>
  <si>
    <t>качество</t>
  </si>
  <si>
    <t>успеваемость</t>
  </si>
  <si>
    <t>Первичный балл</t>
  </si>
  <si>
    <t>кол-во</t>
  </si>
  <si>
    <t>%</t>
  </si>
  <si>
    <t>Гимназия</t>
  </si>
  <si>
    <t>СОШ №2</t>
  </si>
  <si>
    <t>СОШ №3</t>
  </si>
  <si>
    <t>СОШ №4</t>
  </si>
  <si>
    <t>СОШ №5</t>
  </si>
  <si>
    <t>СОШ №6</t>
  </si>
  <si>
    <t>СОШ №7</t>
  </si>
  <si>
    <t>город</t>
  </si>
  <si>
    <t>область</t>
  </si>
  <si>
    <t>ВПЛ</t>
  </si>
  <si>
    <t>СПО</t>
  </si>
  <si>
    <t>Информатика и ИКТ</t>
  </si>
  <si>
    <t>порог</t>
  </si>
  <si>
    <t>максимальный балл</t>
  </si>
  <si>
    <t>минимальный балл</t>
  </si>
  <si>
    <t>Гимназия №1</t>
  </si>
  <si>
    <t>всего по ОУ</t>
  </si>
  <si>
    <t>всего по городу</t>
  </si>
  <si>
    <t>по области</t>
  </si>
  <si>
    <t>количество "2"</t>
  </si>
  <si>
    <t>средний тестовый балл</t>
  </si>
  <si>
    <t>прошли порог %</t>
  </si>
  <si>
    <t>прошли порог</t>
  </si>
  <si>
    <t>всего сдавали</t>
  </si>
  <si>
    <t>Нечаев</t>
  </si>
  <si>
    <t>Ковальчук</t>
  </si>
  <si>
    <t>Власьевский</t>
  </si>
  <si>
    <t>Алексеев</t>
  </si>
  <si>
    <t>08-География</t>
  </si>
  <si>
    <t>Асафова, Леванович, Медведева</t>
  </si>
  <si>
    <t>Холод</t>
  </si>
  <si>
    <t>Математика П</t>
  </si>
  <si>
    <t>Всего сдавали</t>
  </si>
  <si>
    <t>Прошли порог</t>
  </si>
  <si>
    <t>Прошли порог %</t>
  </si>
  <si>
    <t>Средний тестовый балл</t>
  </si>
  <si>
    <t>Пыжьянов</t>
  </si>
  <si>
    <t>Фаркова, Финникова</t>
  </si>
  <si>
    <t>Кавказов</t>
  </si>
  <si>
    <t>Кузьмин, Власьевский, Вагнер, Валяева</t>
  </si>
  <si>
    <t>04-Химия</t>
  </si>
  <si>
    <t>07-История</t>
  </si>
  <si>
    <t>экстернат</t>
  </si>
  <si>
    <t>кол-во "2" город</t>
  </si>
  <si>
    <t>СОШ №6(о-з)</t>
  </si>
  <si>
    <t>СОШ №6 (о-з)</t>
  </si>
  <si>
    <t>40-59</t>
  </si>
  <si>
    <t>60-79</t>
  </si>
  <si>
    <t>80-100</t>
  </si>
  <si>
    <t>60-70</t>
  </si>
  <si>
    <t>71-80</t>
  </si>
  <si>
    <t>81-90</t>
  </si>
  <si>
    <t>91-100</t>
  </si>
  <si>
    <t>по ОУ</t>
  </si>
  <si>
    <t>итого</t>
  </si>
  <si>
    <t xml:space="preserve">Обществознание </t>
  </si>
  <si>
    <t>Попова</t>
  </si>
  <si>
    <t>90-100</t>
  </si>
  <si>
    <t>Русский язык</t>
  </si>
  <si>
    <t>Биология</t>
  </si>
  <si>
    <t>Литература</t>
  </si>
  <si>
    <t>Итого</t>
  </si>
  <si>
    <t xml:space="preserve">Английский язык </t>
  </si>
  <si>
    <t>09,18.06.2018</t>
  </si>
  <si>
    <t xml:space="preserve">Немецкий язык </t>
  </si>
  <si>
    <t>Физика</t>
  </si>
  <si>
    <t>ФИО</t>
  </si>
  <si>
    <t>База</t>
  </si>
  <si>
    <t>Профиль</t>
  </si>
  <si>
    <t>+</t>
  </si>
  <si>
    <t>-</t>
  </si>
  <si>
    <t>сдал</t>
  </si>
  <si>
    <t>не сдал</t>
  </si>
  <si>
    <t>нет</t>
  </si>
  <si>
    <t>не выбирал</t>
  </si>
  <si>
    <t>СОШ6</t>
  </si>
  <si>
    <t>СОШ7</t>
  </si>
  <si>
    <t>Асафова</t>
  </si>
  <si>
    <t>Леванович</t>
  </si>
  <si>
    <t>Медведева</t>
  </si>
  <si>
    <t>СОШ 3</t>
  </si>
  <si>
    <t>Фаркова</t>
  </si>
  <si>
    <t>Финникова</t>
  </si>
  <si>
    <t>СОШ 4</t>
  </si>
  <si>
    <t>СОШ 5</t>
  </si>
  <si>
    <t>Кузьмин</t>
  </si>
  <si>
    <t>Вагнер</t>
  </si>
  <si>
    <t>Валяева</t>
  </si>
  <si>
    <t>3</t>
  </si>
  <si>
    <t>4</t>
  </si>
  <si>
    <t>пересдавал базу</t>
  </si>
  <si>
    <t>досрочн.период</t>
  </si>
  <si>
    <t>02 июля сдавал</t>
  </si>
  <si>
    <t>02 июля сдавала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</si>
</sst>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94">
    <xf numFmtId="0" fontId="0" fillId="0" borderId="0" xfId="0"/>
    <xf numFmtId="14" fontId="0" fillId="0" borderId="0" xfId="0" applyNumberFormat="1" applyFill="1"/>
    <xf numFmtId="0" fontId="1" fillId="0" borderId="0" xfId="0" applyFont="1" applyFill="1" applyAlignment="1"/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164" fontId="1" fillId="0" borderId="1" xfId="0" applyNumberFormat="1" applyFont="1" applyFill="1" applyBorder="1" applyAlignment="1">
      <alignment vertical="center"/>
    </xf>
    <xf numFmtId="2" fontId="1" fillId="0" borderId="1" xfId="0" applyNumberFormat="1" applyFont="1" applyFill="1" applyBorder="1" applyAlignment="1">
      <alignment vertical="center"/>
    </xf>
    <xf numFmtId="0" fontId="3" fillId="2" borderId="1" xfId="0" applyFont="1" applyFill="1" applyBorder="1"/>
    <xf numFmtId="0" fontId="2" fillId="2" borderId="1" xfId="0" applyFont="1" applyFill="1" applyBorder="1" applyAlignment="1">
      <alignment vertical="center"/>
    </xf>
    <xf numFmtId="164" fontId="2" fillId="2" borderId="1" xfId="0" applyNumberFormat="1" applyFont="1" applyFill="1" applyBorder="1" applyAlignment="1">
      <alignment vertical="center"/>
    </xf>
    <xf numFmtId="2" fontId="2" fillId="2" borderId="1" xfId="0" applyNumberFormat="1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2" fontId="2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left"/>
    </xf>
    <xf numFmtId="164" fontId="2" fillId="0" borderId="1" xfId="0" applyNumberFormat="1" applyFont="1" applyBorder="1" applyAlignment="1">
      <alignment vertical="center"/>
    </xf>
    <xf numFmtId="14" fontId="0" fillId="0" borderId="0" xfId="0" applyNumberFormat="1" applyFill="1" applyBorder="1"/>
    <xf numFmtId="0" fontId="1" fillId="0" borderId="0" xfId="0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6" fillId="0" borderId="0" xfId="0" applyFont="1" applyFill="1" applyAlignment="1"/>
    <xf numFmtId="0" fontId="6" fillId="5" borderId="0" xfId="0" applyFont="1" applyFill="1"/>
    <xf numFmtId="0" fontId="6" fillId="0" borderId="0" xfId="0" applyFont="1"/>
    <xf numFmtId="0" fontId="3" fillId="0" borderId="1" xfId="0" applyFont="1" applyBorder="1" applyAlignment="1">
      <alignment wrapText="1"/>
    </xf>
    <xf numFmtId="0" fontId="6" fillId="0" borderId="1" xfId="0" applyFont="1" applyBorder="1"/>
    <xf numFmtId="0" fontId="6" fillId="0" borderId="1" xfId="0" applyFont="1" applyFill="1" applyBorder="1"/>
    <xf numFmtId="9" fontId="6" fillId="0" borderId="1" xfId="0" applyNumberFormat="1" applyFont="1" applyFill="1" applyBorder="1"/>
    <xf numFmtId="2" fontId="6" fillId="0" borderId="1" xfId="0" applyNumberFormat="1" applyFont="1" applyFill="1" applyBorder="1"/>
    <xf numFmtId="0" fontId="3" fillId="4" borderId="1" xfId="0" applyFont="1" applyFill="1" applyBorder="1" applyAlignment="1">
      <alignment horizontal="right"/>
    </xf>
    <xf numFmtId="0" fontId="3" fillId="4" borderId="1" xfId="0" applyFont="1" applyFill="1" applyBorder="1"/>
    <xf numFmtId="9" fontId="3" fillId="4" borderId="1" xfId="0" applyNumberFormat="1" applyFont="1" applyFill="1" applyBorder="1"/>
    <xf numFmtId="2" fontId="6" fillId="4" borderId="1" xfId="0" applyNumberFormat="1" applyFont="1" applyFill="1" applyBorder="1"/>
    <xf numFmtId="0" fontId="3" fillId="7" borderId="1" xfId="0" applyFont="1" applyFill="1" applyBorder="1" applyAlignment="1">
      <alignment horizontal="right"/>
    </xf>
    <xf numFmtId="0" fontId="6" fillId="7" borderId="1" xfId="0" applyFont="1" applyFill="1" applyBorder="1"/>
    <xf numFmtId="9" fontId="6" fillId="7" borderId="1" xfId="0" applyNumberFormat="1" applyFont="1" applyFill="1" applyBorder="1"/>
    <xf numFmtId="2" fontId="6" fillId="7" borderId="1" xfId="0" applyNumberFormat="1" applyFont="1" applyFill="1" applyBorder="1"/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/>
    <xf numFmtId="10" fontId="3" fillId="0" borderId="1" xfId="0" applyNumberFormat="1" applyFont="1" applyFill="1" applyBorder="1"/>
    <xf numFmtId="0" fontId="2" fillId="0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2" fontId="3" fillId="7" borderId="1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vertical="center"/>
    </xf>
    <xf numFmtId="164" fontId="2" fillId="6" borderId="1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8" fillId="0" borderId="0" xfId="0" applyFont="1"/>
    <xf numFmtId="9" fontId="3" fillId="7" borderId="1" xfId="0" applyNumberFormat="1" applyFont="1" applyFill="1" applyBorder="1"/>
    <xf numFmtId="0" fontId="6" fillId="0" borderId="0" xfId="0" applyFont="1" applyAlignment="1"/>
    <xf numFmtId="9" fontId="6" fillId="0" borderId="1" xfId="0" applyNumberFormat="1" applyFont="1" applyBorder="1"/>
    <xf numFmtId="2" fontId="6" fillId="0" borderId="1" xfId="0" applyNumberFormat="1" applyFont="1" applyBorder="1"/>
    <xf numFmtId="0" fontId="6" fillId="0" borderId="1" xfId="0" applyFont="1" applyFill="1" applyBorder="1" applyAlignment="1">
      <alignment horizontal="right"/>
    </xf>
    <xf numFmtId="0" fontId="6" fillId="3" borderId="1" xfId="0" applyFont="1" applyFill="1" applyBorder="1"/>
    <xf numFmtId="9" fontId="6" fillId="3" borderId="1" xfId="0" applyNumberFormat="1" applyFont="1" applyFill="1" applyBorder="1"/>
    <xf numFmtId="2" fontId="6" fillId="3" borderId="1" xfId="0" applyNumberFormat="1" applyFont="1" applyFill="1" applyBorder="1"/>
    <xf numFmtId="10" fontId="3" fillId="4" borderId="1" xfId="0" applyNumberFormat="1" applyFont="1" applyFill="1" applyBorder="1"/>
    <xf numFmtId="0" fontId="3" fillId="3" borderId="1" xfId="0" applyFont="1" applyFill="1" applyBorder="1" applyAlignment="1">
      <alignment horizontal="right"/>
    </xf>
    <xf numFmtId="0" fontId="3" fillId="3" borderId="1" xfId="0" applyFont="1" applyFill="1" applyBorder="1"/>
    <xf numFmtId="10" fontId="3" fillId="3" borderId="1" xfId="0" applyNumberFormat="1" applyFont="1" applyFill="1" applyBorder="1"/>
    <xf numFmtId="0" fontId="0" fillId="7" borderId="0" xfId="0" applyFill="1"/>
    <xf numFmtId="14" fontId="4" fillId="0" borderId="0" xfId="0" applyNumberFormat="1" applyFont="1" applyAlignment="1"/>
    <xf numFmtId="164" fontId="2" fillId="0" borderId="1" xfId="0" applyNumberFormat="1" applyFont="1" applyFill="1" applyBorder="1" applyAlignment="1">
      <alignment vertical="center"/>
    </xf>
    <xf numFmtId="0" fontId="2" fillId="0" borderId="3" xfId="0" applyFont="1" applyBorder="1"/>
    <xf numFmtId="2" fontId="1" fillId="3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left"/>
    </xf>
    <xf numFmtId="9" fontId="3" fillId="3" borderId="1" xfId="0" applyNumberFormat="1" applyFont="1" applyFill="1" applyBorder="1"/>
    <xf numFmtId="2" fontId="3" fillId="3" borderId="1" xfId="0" applyNumberFormat="1" applyFont="1" applyFill="1" applyBorder="1" applyAlignment="1">
      <alignment horizontal="right"/>
    </xf>
    <xf numFmtId="14" fontId="6" fillId="0" borderId="0" xfId="0" applyNumberFormat="1" applyFont="1" applyFill="1"/>
    <xf numFmtId="14" fontId="4" fillId="0" borderId="0" xfId="0" applyNumberFormat="1" applyFont="1" applyFill="1"/>
    <xf numFmtId="2" fontId="3" fillId="4" borderId="1" xfId="0" applyNumberFormat="1" applyFont="1" applyFill="1" applyBorder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3" fillId="8" borderId="1" xfId="0" applyFont="1" applyFill="1" applyBorder="1" applyAlignment="1">
      <alignment wrapText="1"/>
    </xf>
    <xf numFmtId="0" fontId="1" fillId="8" borderId="1" xfId="0" applyFont="1" applyFill="1" applyBorder="1" applyAlignment="1">
      <alignment horizontal="center"/>
    </xf>
    <xf numFmtId="14" fontId="6" fillId="0" borderId="0" xfId="0" applyNumberFormat="1" applyFont="1" applyFill="1" applyAlignment="1"/>
    <xf numFmtId="0" fontId="3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/>
    </xf>
    <xf numFmtId="0" fontId="6" fillId="0" borderId="0" xfId="0" applyFont="1" applyFill="1" applyBorder="1"/>
    <xf numFmtId="0" fontId="3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Border="1"/>
    <xf numFmtId="9" fontId="3" fillId="0" borderId="0" xfId="0" applyNumberFormat="1" applyFont="1" applyFill="1" applyBorder="1"/>
    <xf numFmtId="0" fontId="4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right"/>
    </xf>
    <xf numFmtId="0" fontId="9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4" xfId="0" applyFont="1" applyFill="1" applyBorder="1"/>
    <xf numFmtId="0" fontId="6" fillId="9" borderId="1" xfId="0" applyFont="1" applyFill="1" applyBorder="1"/>
    <xf numFmtId="9" fontId="6" fillId="9" borderId="1" xfId="0" applyNumberFormat="1" applyFont="1" applyFill="1" applyBorder="1"/>
    <xf numFmtId="2" fontId="6" fillId="9" borderId="1" xfId="0" applyNumberFormat="1" applyFont="1" applyFill="1" applyBorder="1"/>
    <xf numFmtId="0" fontId="3" fillId="10" borderId="1" xfId="0" applyFont="1" applyFill="1" applyBorder="1" applyAlignment="1">
      <alignment horizontal="right"/>
    </xf>
    <xf numFmtId="0" fontId="1" fillId="11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1" fontId="6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9" fontId="6" fillId="10" borderId="1" xfId="0" applyNumberFormat="1" applyFont="1" applyFill="1" applyBorder="1"/>
    <xf numFmtId="0" fontId="6" fillId="4" borderId="0" xfId="0" applyFont="1" applyFill="1" applyAlignment="1"/>
    <xf numFmtId="14" fontId="6" fillId="0" borderId="0" xfId="0" applyNumberFormat="1" applyFont="1" applyAlignment="1"/>
    <xf numFmtId="9" fontId="6" fillId="0" borderId="0" xfId="0" applyNumberFormat="1" applyFont="1" applyFill="1" applyBorder="1"/>
    <xf numFmtId="0" fontId="3" fillId="7" borderId="1" xfId="0" applyFont="1" applyFill="1" applyBorder="1"/>
    <xf numFmtId="10" fontId="3" fillId="0" borderId="0" xfId="0" applyNumberFormat="1" applyFont="1" applyFill="1" applyBorder="1"/>
    <xf numFmtId="0" fontId="0" fillId="12" borderId="0" xfId="0" applyFill="1"/>
    <xf numFmtId="0" fontId="0" fillId="12" borderId="0" xfId="0" applyFill="1" applyBorder="1"/>
    <xf numFmtId="0" fontId="0" fillId="0" borderId="1" xfId="0" applyBorder="1"/>
    <xf numFmtId="0" fontId="4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4" fillId="9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6" fillId="9" borderId="1" xfId="0" applyFont="1" applyFill="1" applyBorder="1" applyAlignment="1">
      <alignment horizontal="center"/>
    </xf>
    <xf numFmtId="0" fontId="6" fillId="9" borderId="0" xfId="0" applyFont="1" applyFill="1" applyBorder="1" applyAlignment="1">
      <alignment horizontal="center"/>
    </xf>
    <xf numFmtId="16" fontId="1" fillId="0" borderId="0" xfId="0" applyNumberFormat="1" applyFont="1" applyFill="1" applyBorder="1" applyAlignment="1">
      <alignment vertical="center"/>
    </xf>
    <xf numFmtId="1" fontId="6" fillId="9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9" borderId="1" xfId="0" applyFont="1" applyFill="1" applyBorder="1"/>
    <xf numFmtId="9" fontId="3" fillId="9" borderId="1" xfId="0" applyNumberFormat="1" applyFont="1" applyFill="1" applyBorder="1"/>
    <xf numFmtId="0" fontId="0" fillId="0" borderId="0" xfId="0" applyFill="1"/>
    <xf numFmtId="2" fontId="6" fillId="3" borderId="1" xfId="0" applyNumberFormat="1" applyFont="1" applyFill="1" applyBorder="1" applyAlignment="1">
      <alignment horizontal="left"/>
    </xf>
    <xf numFmtId="0" fontId="6" fillId="7" borderId="1" xfId="0" applyFont="1" applyFill="1" applyBorder="1" applyAlignment="1">
      <alignment horizontal="left"/>
    </xf>
    <xf numFmtId="2" fontId="3" fillId="7" borderId="1" xfId="0" applyNumberFormat="1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0" fontId="6" fillId="7" borderId="1" xfId="0" applyFont="1" applyFill="1" applyBorder="1" applyAlignment="1">
      <alignment horizontal="right"/>
    </xf>
    <xf numFmtId="0" fontId="2" fillId="0" borderId="1" xfId="0" applyFont="1" applyBorder="1" applyAlignment="1">
      <alignment vertical="center"/>
    </xf>
    <xf numFmtId="0" fontId="1" fillId="0" borderId="1" xfId="0" applyFont="1" applyBorder="1"/>
    <xf numFmtId="2" fontId="2" fillId="0" borderId="1" xfId="0" applyNumberFormat="1" applyFont="1" applyBorder="1" applyAlignment="1">
      <alignment vertical="center"/>
    </xf>
    <xf numFmtId="0" fontId="2" fillId="0" borderId="1" xfId="0" applyFont="1" applyBorder="1"/>
    <xf numFmtId="0" fontId="0" fillId="0" borderId="4" xfId="0" applyFont="1" applyFill="1" applyBorder="1"/>
    <xf numFmtId="0" fontId="0" fillId="0" borderId="1" xfId="0" applyFont="1" applyFill="1" applyBorder="1"/>
    <xf numFmtId="0" fontId="11" fillId="0" borderId="0" xfId="0" applyFont="1"/>
    <xf numFmtId="0" fontId="0" fillId="0" borderId="2" xfId="0" applyFont="1" applyBorder="1"/>
    <xf numFmtId="0" fontId="0" fillId="0" borderId="3" xfId="0" applyFont="1" applyFill="1" applyBorder="1"/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Font="1"/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 vertical="center"/>
    </xf>
    <xf numFmtId="0" fontId="0" fillId="0" borderId="6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horizontal="center"/>
    </xf>
    <xf numFmtId="0" fontId="0" fillId="13" borderId="1" xfId="0" applyFont="1" applyFill="1" applyBorder="1" applyAlignment="1">
      <alignment horizontal="left" vertical="center"/>
    </xf>
    <xf numFmtId="0" fontId="0" fillId="13" borderId="1" xfId="0" applyFill="1" applyBorder="1" applyAlignment="1">
      <alignment horizontal="center"/>
    </xf>
    <xf numFmtId="49" fontId="0" fillId="13" borderId="1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" fillId="9" borderId="1" xfId="0" applyFont="1" applyFill="1" applyBorder="1" applyAlignment="1">
      <alignment vertical="center"/>
    </xf>
    <xf numFmtId="164" fontId="1" fillId="9" borderId="1" xfId="0" applyNumberFormat="1" applyFont="1" applyFill="1" applyBorder="1" applyAlignment="1">
      <alignment vertical="center"/>
    </xf>
    <xf numFmtId="2" fontId="1" fillId="9" borderId="1" xfId="0" applyNumberFormat="1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164" fontId="1" fillId="3" borderId="1" xfId="0" applyNumberFormat="1" applyFont="1" applyFill="1" applyBorder="1" applyAlignment="1">
      <alignment vertical="center"/>
    </xf>
    <xf numFmtId="0" fontId="3" fillId="9" borderId="1" xfId="0" applyFont="1" applyFill="1" applyBorder="1" applyAlignment="1">
      <alignment horizontal="right"/>
    </xf>
    <xf numFmtId="2" fontId="2" fillId="6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S15"/>
  <sheetViews>
    <sheetView workbookViewId="0">
      <selection activeCell="C5" sqref="C5"/>
    </sheetView>
  </sheetViews>
  <sheetFormatPr defaultRowHeight="15" x14ac:dyDescent="0.25"/>
  <cols>
    <col min="1" max="1" width="21.5703125" customWidth="1"/>
    <col min="2" max="2" width="10.5703125" customWidth="1"/>
    <col min="3" max="3" width="14.140625" customWidth="1"/>
    <col min="4" max="4" width="10.85546875" customWidth="1"/>
    <col min="5" max="12" width="9.28515625" bestFit="1" customWidth="1"/>
    <col min="13" max="14" width="9.42578125" bestFit="1" customWidth="1"/>
    <col min="15" max="15" width="11.28515625" customWidth="1"/>
  </cols>
  <sheetData>
    <row r="1" spans="1:19" ht="18.75" x14ac:dyDescent="0.3">
      <c r="A1" s="176" t="s">
        <v>0</v>
      </c>
      <c r="B1" s="176"/>
      <c r="C1" s="176"/>
      <c r="D1" s="1">
        <v>42886</v>
      </c>
      <c r="E1" s="2"/>
      <c r="F1" s="2"/>
      <c r="G1" s="2"/>
      <c r="H1" s="2"/>
      <c r="I1" s="1"/>
    </row>
    <row r="3" spans="1:19" ht="15.75" x14ac:dyDescent="0.25">
      <c r="A3" s="177" t="s">
        <v>1</v>
      </c>
      <c r="B3" s="178" t="s">
        <v>2</v>
      </c>
      <c r="C3" s="180" t="s">
        <v>3</v>
      </c>
      <c r="D3" s="181">
        <v>5</v>
      </c>
      <c r="E3" s="181"/>
      <c r="F3" s="181">
        <v>4</v>
      </c>
      <c r="G3" s="181"/>
      <c r="H3" s="181">
        <v>3</v>
      </c>
      <c r="I3" s="181"/>
      <c r="J3" s="181">
        <v>2</v>
      </c>
      <c r="K3" s="181"/>
      <c r="L3" s="182" t="s">
        <v>4</v>
      </c>
      <c r="M3" s="182" t="s">
        <v>5</v>
      </c>
      <c r="N3" s="182" t="s">
        <v>6</v>
      </c>
      <c r="O3" s="175" t="s">
        <v>7</v>
      </c>
    </row>
    <row r="4" spans="1:19" ht="15.75" x14ac:dyDescent="0.25">
      <c r="A4" s="177"/>
      <c r="B4" s="179"/>
      <c r="C4" s="180"/>
      <c r="D4" s="53" t="s">
        <v>8</v>
      </c>
      <c r="E4" s="53" t="s">
        <v>9</v>
      </c>
      <c r="F4" s="53" t="s">
        <v>8</v>
      </c>
      <c r="G4" s="53" t="s">
        <v>9</v>
      </c>
      <c r="H4" s="53" t="s">
        <v>8</v>
      </c>
      <c r="I4" s="53" t="s">
        <v>9</v>
      </c>
      <c r="J4" s="53" t="s">
        <v>8</v>
      </c>
      <c r="K4" s="53" t="s">
        <v>9</v>
      </c>
      <c r="L4" s="182"/>
      <c r="M4" s="182"/>
      <c r="N4" s="182"/>
      <c r="O4" s="175"/>
    </row>
    <row r="5" spans="1:19" ht="18.75" x14ac:dyDescent="0.25">
      <c r="A5" s="33" t="s">
        <v>10</v>
      </c>
      <c r="B5" s="3">
        <v>25</v>
      </c>
      <c r="C5" s="3">
        <f>D5+F5+H5+J5</f>
        <v>25</v>
      </c>
      <c r="D5" s="4">
        <v>13</v>
      </c>
      <c r="E5" s="5">
        <f>D5/$C5</f>
        <v>0.52</v>
      </c>
      <c r="F5" s="3">
        <v>11</v>
      </c>
      <c r="G5" s="5">
        <f>F5/$C5</f>
        <v>0.44</v>
      </c>
      <c r="H5" s="3">
        <v>1</v>
      </c>
      <c r="I5" s="5">
        <f>H5/$C5</f>
        <v>0.04</v>
      </c>
      <c r="J5" s="3">
        <v>0</v>
      </c>
      <c r="K5" s="5">
        <f>J5/$C5</f>
        <v>0</v>
      </c>
      <c r="L5" s="6">
        <f xml:space="preserve"> (D5*5+F5*4+H5*3+J5*2)/C5</f>
        <v>4.4800000000000004</v>
      </c>
      <c r="M5" s="5">
        <f>(D5+F5)/C5</f>
        <v>0.96</v>
      </c>
      <c r="N5" s="5">
        <f>(C5-J5)/C5</f>
        <v>1</v>
      </c>
      <c r="O5" s="6">
        <v>16</v>
      </c>
    </row>
    <row r="6" spans="1:19" ht="18.75" x14ac:dyDescent="0.25">
      <c r="A6" s="33" t="s">
        <v>11</v>
      </c>
      <c r="B6" s="3">
        <v>26</v>
      </c>
      <c r="C6" s="3">
        <f t="shared" ref="C6:C12" si="0">D6+F6+H6+J6</f>
        <v>26</v>
      </c>
      <c r="D6" s="4">
        <v>17</v>
      </c>
      <c r="E6" s="5">
        <f>D6/$C6</f>
        <v>0.65384615384615385</v>
      </c>
      <c r="F6" s="4">
        <v>9</v>
      </c>
      <c r="G6" s="5">
        <f t="shared" ref="G6:G14" si="1">F6/$C6</f>
        <v>0.34615384615384615</v>
      </c>
      <c r="H6" s="4">
        <v>0</v>
      </c>
      <c r="I6" s="5">
        <f>H6/$C6</f>
        <v>0</v>
      </c>
      <c r="J6" s="4">
        <v>0</v>
      </c>
      <c r="K6" s="5">
        <f t="shared" ref="K6:K14" si="2">J6/$C6</f>
        <v>0</v>
      </c>
      <c r="L6" s="6">
        <f t="shared" ref="L6:L12" si="3" xml:space="preserve"> (D6*5+F6*4+H6*3+J6*2)/C6</f>
        <v>4.6538461538461542</v>
      </c>
      <c r="M6" s="5">
        <f t="shared" ref="M6:M14" si="4">(D6+F6)/C6</f>
        <v>1</v>
      </c>
      <c r="N6" s="5">
        <f t="shared" ref="N6:N14" si="5">(C6-J6)/C6</f>
        <v>1</v>
      </c>
      <c r="O6" s="6">
        <v>17</v>
      </c>
    </row>
    <row r="7" spans="1:19" ht="18.75" x14ac:dyDescent="0.25">
      <c r="A7" s="33" t="s">
        <v>12</v>
      </c>
      <c r="B7" s="3">
        <v>29</v>
      </c>
      <c r="C7" s="3">
        <f t="shared" si="0"/>
        <v>29</v>
      </c>
      <c r="D7" s="4">
        <v>13</v>
      </c>
      <c r="E7" s="7">
        <f t="shared" ref="E7:E13" si="6">D7/$C7</f>
        <v>0.44827586206896552</v>
      </c>
      <c r="F7" s="4">
        <v>13</v>
      </c>
      <c r="G7" s="5">
        <f t="shared" si="1"/>
        <v>0.44827586206896552</v>
      </c>
      <c r="H7" s="4">
        <v>3</v>
      </c>
      <c r="I7" s="5">
        <f t="shared" ref="I7:I14" si="7">H7/$C7</f>
        <v>0.10344827586206896</v>
      </c>
      <c r="J7" s="4">
        <v>0</v>
      </c>
      <c r="K7" s="5">
        <f t="shared" si="2"/>
        <v>0</v>
      </c>
      <c r="L7" s="6">
        <f t="shared" si="3"/>
        <v>4.3448275862068968</v>
      </c>
      <c r="M7" s="5">
        <f t="shared" si="4"/>
        <v>0.89655172413793105</v>
      </c>
      <c r="N7" s="5">
        <f t="shared" si="5"/>
        <v>1</v>
      </c>
      <c r="O7" s="6">
        <v>16</v>
      </c>
    </row>
    <row r="8" spans="1:19" ht="18.75" x14ac:dyDescent="0.25">
      <c r="A8" s="33" t="s">
        <v>13</v>
      </c>
      <c r="B8" s="3">
        <v>24</v>
      </c>
      <c r="C8" s="3">
        <f>D8+F8+H8+J8</f>
        <v>23</v>
      </c>
      <c r="D8" s="4">
        <v>12</v>
      </c>
      <c r="E8" s="7">
        <f t="shared" si="6"/>
        <v>0.52173913043478259</v>
      </c>
      <c r="F8" s="4">
        <v>9</v>
      </c>
      <c r="G8" s="5">
        <f t="shared" si="1"/>
        <v>0.39130434782608697</v>
      </c>
      <c r="H8" s="4">
        <v>2</v>
      </c>
      <c r="I8" s="5">
        <f t="shared" si="7"/>
        <v>8.6956521739130432E-2</v>
      </c>
      <c r="J8" s="4">
        <v>0</v>
      </c>
      <c r="K8" s="5">
        <f t="shared" si="2"/>
        <v>0</v>
      </c>
      <c r="L8" s="6">
        <f t="shared" si="3"/>
        <v>4.4347826086956523</v>
      </c>
      <c r="M8" s="5">
        <f t="shared" si="4"/>
        <v>0.91304347826086951</v>
      </c>
      <c r="N8" s="5">
        <f t="shared" si="5"/>
        <v>1</v>
      </c>
      <c r="O8" s="6">
        <v>16</v>
      </c>
    </row>
    <row r="9" spans="1:19" ht="18.75" x14ac:dyDescent="0.25">
      <c r="A9" s="33" t="s">
        <v>14</v>
      </c>
      <c r="B9" s="3">
        <v>30</v>
      </c>
      <c r="C9" s="3">
        <f t="shared" si="0"/>
        <v>30</v>
      </c>
      <c r="D9" s="4">
        <v>12</v>
      </c>
      <c r="E9" s="7">
        <f t="shared" si="6"/>
        <v>0.4</v>
      </c>
      <c r="F9" s="4">
        <v>13</v>
      </c>
      <c r="G9" s="5">
        <f t="shared" si="1"/>
        <v>0.43333333333333335</v>
      </c>
      <c r="H9" s="4">
        <v>5</v>
      </c>
      <c r="I9" s="5">
        <f t="shared" si="7"/>
        <v>0.16666666666666666</v>
      </c>
      <c r="J9" s="4">
        <v>0</v>
      </c>
      <c r="K9" s="5">
        <f t="shared" si="2"/>
        <v>0</v>
      </c>
      <c r="L9" s="6">
        <f t="shared" si="3"/>
        <v>4.2333333333333334</v>
      </c>
      <c r="M9" s="5">
        <f t="shared" si="4"/>
        <v>0.83333333333333337</v>
      </c>
      <c r="N9" s="5">
        <f t="shared" si="5"/>
        <v>1</v>
      </c>
      <c r="O9" s="6">
        <v>15</v>
      </c>
    </row>
    <row r="10" spans="1:19" ht="18.75" x14ac:dyDescent="0.25">
      <c r="A10" s="33" t="s">
        <v>15</v>
      </c>
      <c r="B10" s="4">
        <v>15</v>
      </c>
      <c r="C10" s="3">
        <f>D10+F10+H10+J10</f>
        <v>15</v>
      </c>
      <c r="D10" s="4">
        <v>5</v>
      </c>
      <c r="E10" s="7">
        <f t="shared" si="6"/>
        <v>0.33333333333333331</v>
      </c>
      <c r="F10" s="4">
        <v>9</v>
      </c>
      <c r="G10" s="7">
        <f t="shared" si="1"/>
        <v>0.6</v>
      </c>
      <c r="H10" s="4">
        <v>1</v>
      </c>
      <c r="I10" s="7">
        <f t="shared" si="7"/>
        <v>6.6666666666666666E-2</v>
      </c>
      <c r="J10" s="4">
        <v>0</v>
      </c>
      <c r="K10" s="7">
        <f t="shared" si="2"/>
        <v>0</v>
      </c>
      <c r="L10" s="8">
        <f t="shared" si="3"/>
        <v>4.2666666666666666</v>
      </c>
      <c r="M10" s="7">
        <f t="shared" si="4"/>
        <v>0.93333333333333335</v>
      </c>
      <c r="N10" s="7">
        <f t="shared" si="5"/>
        <v>1</v>
      </c>
      <c r="O10" s="6">
        <v>14.13</v>
      </c>
      <c r="P10" s="54"/>
      <c r="Q10" s="54"/>
      <c r="R10" s="54"/>
      <c r="S10" s="54"/>
    </row>
    <row r="11" spans="1:19" ht="18.75" x14ac:dyDescent="0.25">
      <c r="A11" s="33" t="s">
        <v>54</v>
      </c>
      <c r="B11" s="4">
        <v>9</v>
      </c>
      <c r="C11" s="3">
        <f>D11+F11+H11+J11</f>
        <v>8</v>
      </c>
      <c r="D11" s="4">
        <v>0</v>
      </c>
      <c r="E11" s="7">
        <f t="shared" ref="E11" si="8">D11/$C11</f>
        <v>0</v>
      </c>
      <c r="F11" s="4">
        <v>2</v>
      </c>
      <c r="G11" s="7">
        <f t="shared" ref="G11" si="9">F11/$C11</f>
        <v>0.25</v>
      </c>
      <c r="H11" s="4">
        <v>3</v>
      </c>
      <c r="I11" s="7">
        <f t="shared" ref="I11" si="10">H11/$C11</f>
        <v>0.375</v>
      </c>
      <c r="J11" s="4">
        <v>3</v>
      </c>
      <c r="K11" s="7">
        <f t="shared" ref="K11" si="11">J11/$C11</f>
        <v>0.375</v>
      </c>
      <c r="L11" s="8">
        <f t="shared" ref="L11" si="12" xml:space="preserve"> (D11*5+F11*4+H11*3+J11*2)/C11</f>
        <v>2.875</v>
      </c>
      <c r="M11" s="7">
        <f t="shared" ref="M11" si="13">(D11+F11)/C11</f>
        <v>0.25</v>
      </c>
      <c r="N11" s="7">
        <f t="shared" ref="N11" si="14">(C11-J11)/C11</f>
        <v>0.625</v>
      </c>
      <c r="O11" s="6">
        <v>8.3699999999999992</v>
      </c>
      <c r="P11" s="54" t="s">
        <v>39</v>
      </c>
      <c r="Q11" s="54"/>
      <c r="R11" s="54"/>
      <c r="S11" s="54"/>
    </row>
    <row r="12" spans="1:19" ht="18.75" x14ac:dyDescent="0.25">
      <c r="A12" s="33" t="s">
        <v>16</v>
      </c>
      <c r="B12" s="3">
        <v>19</v>
      </c>
      <c r="C12" s="3">
        <f t="shared" si="0"/>
        <v>19</v>
      </c>
      <c r="D12" s="4">
        <v>1</v>
      </c>
      <c r="E12" s="7">
        <f t="shared" si="6"/>
        <v>5.2631578947368418E-2</v>
      </c>
      <c r="F12" s="4">
        <v>15</v>
      </c>
      <c r="G12" s="5">
        <f t="shared" si="1"/>
        <v>0.78947368421052633</v>
      </c>
      <c r="H12" s="4">
        <v>2</v>
      </c>
      <c r="I12" s="5">
        <f t="shared" si="7"/>
        <v>0.10526315789473684</v>
      </c>
      <c r="J12" s="4">
        <v>1</v>
      </c>
      <c r="K12" s="5">
        <f t="shared" si="2"/>
        <v>5.2631578947368418E-2</v>
      </c>
      <c r="L12" s="6">
        <f t="shared" si="3"/>
        <v>3.8421052631578947</v>
      </c>
      <c r="M12" s="5">
        <f t="shared" si="4"/>
        <v>0.84210526315789469</v>
      </c>
      <c r="N12" s="5">
        <f t="shared" si="5"/>
        <v>0.94736842105263153</v>
      </c>
      <c r="O12" s="6">
        <v>13</v>
      </c>
      <c r="P12" s="54" t="s">
        <v>40</v>
      </c>
    </row>
    <row r="13" spans="1:19" ht="18.75" x14ac:dyDescent="0.25">
      <c r="A13" s="9" t="s">
        <v>27</v>
      </c>
      <c r="B13" s="10">
        <f>SUM(B5:B12)</f>
        <v>177</v>
      </c>
      <c r="C13" s="10">
        <f>SUM(C5:C12)</f>
        <v>175</v>
      </c>
      <c r="D13" s="10">
        <f t="shared" ref="D13" si="15">SUM(D5:D12)</f>
        <v>73</v>
      </c>
      <c r="E13" s="52">
        <f t="shared" si="6"/>
        <v>0.41714285714285715</v>
      </c>
      <c r="F13" s="10">
        <f>SUM(F5:F12)</f>
        <v>81</v>
      </c>
      <c r="G13" s="11">
        <f t="shared" si="1"/>
        <v>0.46285714285714286</v>
      </c>
      <c r="H13" s="10">
        <f>SUM(H5:H12)</f>
        <v>17</v>
      </c>
      <c r="I13" s="11">
        <f t="shared" si="7"/>
        <v>9.7142857142857142E-2</v>
      </c>
      <c r="J13" s="10">
        <f>SUM(J5:J12)</f>
        <v>4</v>
      </c>
      <c r="K13" s="11">
        <f t="shared" si="2"/>
        <v>2.2857142857142857E-2</v>
      </c>
      <c r="L13" s="12">
        <f>AVERAGE(L5:L12)</f>
        <v>4.141320201488325</v>
      </c>
      <c r="M13" s="11">
        <f t="shared" si="4"/>
        <v>0.88</v>
      </c>
      <c r="N13" s="11">
        <f t="shared" si="5"/>
        <v>0.97714285714285709</v>
      </c>
      <c r="O13" s="174">
        <f>AVERAGE(O5:O12)</f>
        <v>14.4375</v>
      </c>
    </row>
    <row r="14" spans="1:19" ht="18.75" x14ac:dyDescent="0.3">
      <c r="A14" s="16" t="s">
        <v>18</v>
      </c>
      <c r="B14" s="70">
        <v>12026</v>
      </c>
      <c r="C14" s="13">
        <v>11836</v>
      </c>
      <c r="D14" s="13">
        <v>5686</v>
      </c>
      <c r="E14" s="14">
        <f t="shared" ref="E14" si="16">D14/C14</f>
        <v>0.4803987833727611</v>
      </c>
      <c r="F14" s="13">
        <v>4618</v>
      </c>
      <c r="G14" s="69">
        <f t="shared" si="1"/>
        <v>0.39016559648529908</v>
      </c>
      <c r="H14" s="13">
        <v>1254</v>
      </c>
      <c r="I14" s="14">
        <f t="shared" si="7"/>
        <v>0.10594795539033457</v>
      </c>
      <c r="J14" s="13">
        <v>278</v>
      </c>
      <c r="K14" s="14">
        <f t="shared" si="2"/>
        <v>2.3487664751605273E-2</v>
      </c>
      <c r="L14" s="15">
        <f xml:space="preserve"> (D14*5+F14*4+H14*3+J14*2)/C14</f>
        <v>4.3274754984792159</v>
      </c>
      <c r="M14" s="14">
        <f t="shared" si="4"/>
        <v>0.87056437985806012</v>
      </c>
      <c r="N14" s="14">
        <f t="shared" si="5"/>
        <v>0.97651233524839476</v>
      </c>
      <c r="O14" s="17">
        <v>0.15529999999999999</v>
      </c>
    </row>
    <row r="15" spans="1:19" ht="18.75" x14ac:dyDescent="0.25">
      <c r="A15" s="72" t="s">
        <v>52</v>
      </c>
      <c r="B15" s="171">
        <v>4</v>
      </c>
      <c r="C15" s="171">
        <v>4</v>
      </c>
      <c r="D15" s="171">
        <v>1</v>
      </c>
      <c r="E15" s="172">
        <f>D15/$C15</f>
        <v>0.25</v>
      </c>
      <c r="F15" s="171">
        <v>3</v>
      </c>
      <c r="G15" s="172">
        <f>F15/$C15</f>
        <v>0.75</v>
      </c>
      <c r="H15" s="171">
        <v>0</v>
      </c>
      <c r="I15" s="172">
        <f>H15/$C15</f>
        <v>0</v>
      </c>
      <c r="J15" s="171">
        <v>0</v>
      </c>
      <c r="K15" s="172">
        <f>J15/$C15</f>
        <v>0</v>
      </c>
      <c r="L15" s="71">
        <f xml:space="preserve"> (D15*5+F15*4+H15*3+J15*2)/C15</f>
        <v>4.25</v>
      </c>
      <c r="M15" s="172">
        <f>(D15+F15)/C15</f>
        <v>1</v>
      </c>
      <c r="N15" s="172">
        <f>(C15-J15)/C15</f>
        <v>1</v>
      </c>
      <c r="O15" s="71">
        <v>15</v>
      </c>
    </row>
  </sheetData>
  <mergeCells count="12">
    <mergeCell ref="O3:O4"/>
    <mergeCell ref="A1:C1"/>
    <mergeCell ref="A3:A4"/>
    <mergeCell ref="B3:B4"/>
    <mergeCell ref="C3:C4"/>
    <mergeCell ref="D3:E3"/>
    <mergeCell ref="F3:G3"/>
    <mergeCell ref="H3:I3"/>
    <mergeCell ref="J3:K3"/>
    <mergeCell ref="L3:L4"/>
    <mergeCell ref="M3:M4"/>
    <mergeCell ref="N3:N4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27"/>
  <sheetViews>
    <sheetView workbookViewId="0">
      <selection activeCell="I18" sqref="I18"/>
    </sheetView>
  </sheetViews>
  <sheetFormatPr defaultRowHeight="15" x14ac:dyDescent="0.25"/>
  <cols>
    <col min="1" max="1" width="19.28515625" customWidth="1"/>
    <col min="5" max="5" width="11.28515625" bestFit="1" customWidth="1"/>
  </cols>
  <sheetData>
    <row r="1" spans="1:8" ht="15.75" x14ac:dyDescent="0.25">
      <c r="A1" s="184" t="s">
        <v>70</v>
      </c>
      <c r="B1" s="184"/>
      <c r="C1" s="184"/>
      <c r="D1" s="184"/>
      <c r="E1" s="83">
        <v>43271</v>
      </c>
      <c r="F1" s="29"/>
    </row>
    <row r="2" spans="1:8" ht="15.75" x14ac:dyDescent="0.25">
      <c r="A2" s="31" t="s">
        <v>22</v>
      </c>
      <c r="B2" s="31">
        <v>32</v>
      </c>
      <c r="C2" s="31"/>
      <c r="D2" s="31"/>
      <c r="E2" s="31"/>
      <c r="F2" s="31"/>
    </row>
    <row r="3" spans="1:8" ht="78.75" x14ac:dyDescent="0.25">
      <c r="A3" s="32" t="s">
        <v>1</v>
      </c>
      <c r="B3" s="32" t="s">
        <v>42</v>
      </c>
      <c r="C3" s="32" t="s">
        <v>43</v>
      </c>
      <c r="D3" s="32" t="s">
        <v>44</v>
      </c>
      <c r="E3" s="32" t="s">
        <v>23</v>
      </c>
      <c r="F3" s="32" t="s">
        <v>24</v>
      </c>
      <c r="G3" s="32" t="s">
        <v>45</v>
      </c>
    </row>
    <row r="4" spans="1:8" ht="15.75" x14ac:dyDescent="0.25">
      <c r="A4" s="33" t="s">
        <v>25</v>
      </c>
      <c r="B4" s="34">
        <v>2</v>
      </c>
      <c r="C4" s="34">
        <v>2</v>
      </c>
      <c r="D4" s="35">
        <f>C4/B4</f>
        <v>1</v>
      </c>
      <c r="E4" s="34">
        <v>71</v>
      </c>
      <c r="F4" s="34">
        <v>65</v>
      </c>
      <c r="G4" s="36">
        <v>68</v>
      </c>
    </row>
    <row r="5" spans="1:8" ht="15.75" x14ac:dyDescent="0.25">
      <c r="A5" s="33" t="s">
        <v>11</v>
      </c>
      <c r="B5" s="33">
        <v>2</v>
      </c>
      <c r="C5" s="33">
        <v>2</v>
      </c>
      <c r="D5" s="57">
        <f t="shared" ref="D5:D9" si="0">C5/B5</f>
        <v>1</v>
      </c>
      <c r="E5" s="34">
        <v>50</v>
      </c>
      <c r="F5" s="34">
        <v>41</v>
      </c>
      <c r="G5" s="36">
        <v>46</v>
      </c>
    </row>
    <row r="6" spans="1:8" ht="15.75" x14ac:dyDescent="0.25">
      <c r="A6" s="33" t="s">
        <v>12</v>
      </c>
      <c r="B6" s="33">
        <v>2</v>
      </c>
      <c r="C6" s="33">
        <v>1</v>
      </c>
      <c r="D6" s="57">
        <f t="shared" si="0"/>
        <v>0.5</v>
      </c>
      <c r="E6" s="34">
        <v>61</v>
      </c>
      <c r="F6" s="34">
        <v>28</v>
      </c>
      <c r="G6" s="36">
        <v>44</v>
      </c>
    </row>
    <row r="7" spans="1:8" ht="15.75" x14ac:dyDescent="0.25">
      <c r="A7" s="33" t="s">
        <v>13</v>
      </c>
      <c r="B7" s="34">
        <v>3</v>
      </c>
      <c r="C7" s="34">
        <v>3</v>
      </c>
      <c r="D7" s="35">
        <f t="shared" si="0"/>
        <v>1</v>
      </c>
      <c r="E7" s="34">
        <v>71</v>
      </c>
      <c r="F7" s="34">
        <v>43</v>
      </c>
      <c r="G7" s="36">
        <v>52</v>
      </c>
    </row>
    <row r="8" spans="1:8" ht="15.75" x14ac:dyDescent="0.25">
      <c r="A8" s="33" t="s">
        <v>14</v>
      </c>
      <c r="B8" s="34">
        <v>1</v>
      </c>
      <c r="C8" s="34">
        <v>1</v>
      </c>
      <c r="D8" s="35">
        <f t="shared" si="0"/>
        <v>1</v>
      </c>
      <c r="E8" s="34">
        <v>51</v>
      </c>
      <c r="F8" s="34">
        <v>51</v>
      </c>
      <c r="G8" s="36">
        <v>51</v>
      </c>
    </row>
    <row r="9" spans="1:8" ht="15.75" x14ac:dyDescent="0.25">
      <c r="A9" s="33" t="s">
        <v>15</v>
      </c>
      <c r="B9" s="34">
        <v>1</v>
      </c>
      <c r="C9" s="34">
        <v>0</v>
      </c>
      <c r="D9" s="35">
        <f t="shared" si="0"/>
        <v>0</v>
      </c>
      <c r="E9" s="34">
        <v>24</v>
      </c>
      <c r="F9" s="34">
        <v>24</v>
      </c>
      <c r="G9" s="36">
        <v>24</v>
      </c>
    </row>
    <row r="10" spans="1:8" ht="15.75" x14ac:dyDescent="0.25">
      <c r="A10" s="33" t="s">
        <v>16</v>
      </c>
      <c r="B10" s="101"/>
      <c r="C10" s="101"/>
      <c r="D10" s="102"/>
      <c r="E10" s="101"/>
      <c r="F10" s="101"/>
      <c r="G10" s="103"/>
    </row>
    <row r="11" spans="1:8" ht="15.75" x14ac:dyDescent="0.25">
      <c r="A11" s="37" t="s">
        <v>27</v>
      </c>
      <c r="B11" s="38">
        <f>SUM(B4:B10)</f>
        <v>11</v>
      </c>
      <c r="C11" s="38">
        <f>SUM(C4:C10)</f>
        <v>9</v>
      </c>
      <c r="D11" s="39">
        <f>C11/B11</f>
        <v>0.81818181818181823</v>
      </c>
      <c r="E11" s="38">
        <f>MAX(E4:E10)</f>
        <v>71</v>
      </c>
      <c r="F11" s="38">
        <f>MIN(F4:F10)</f>
        <v>24</v>
      </c>
      <c r="G11" s="40">
        <f>AVERAGE(G4:G10)</f>
        <v>47.5</v>
      </c>
    </row>
    <row r="12" spans="1:8" ht="15.75" x14ac:dyDescent="0.25">
      <c r="A12" s="64" t="s">
        <v>28</v>
      </c>
      <c r="B12" s="65">
        <v>495</v>
      </c>
      <c r="C12" s="65">
        <v>446</v>
      </c>
      <c r="D12" s="73">
        <f>C12/B12</f>
        <v>0.90101010101010104</v>
      </c>
      <c r="E12" s="65">
        <v>97</v>
      </c>
      <c r="F12" s="65">
        <v>0</v>
      </c>
      <c r="G12" s="65">
        <v>52.47</v>
      </c>
    </row>
    <row r="13" spans="1:8" ht="15.75" x14ac:dyDescent="0.25">
      <c r="A13" s="64" t="s">
        <v>52</v>
      </c>
      <c r="B13" s="136"/>
      <c r="C13" s="136"/>
      <c r="D13" s="137"/>
      <c r="E13" s="136"/>
      <c r="F13" s="136"/>
      <c r="G13" s="136"/>
    </row>
    <row r="14" spans="1:8" ht="15.75" x14ac:dyDescent="0.25">
      <c r="A14" s="64" t="s">
        <v>20</v>
      </c>
      <c r="B14" s="136"/>
      <c r="C14" s="136"/>
      <c r="D14" s="137"/>
      <c r="E14" s="136"/>
      <c r="F14" s="136"/>
      <c r="G14" s="136"/>
    </row>
    <row r="15" spans="1:8" ht="15.75" x14ac:dyDescent="0.25">
      <c r="A15" s="64" t="s">
        <v>19</v>
      </c>
      <c r="B15" s="65"/>
      <c r="C15" s="65"/>
      <c r="D15" s="73"/>
      <c r="E15" s="65"/>
      <c r="F15" s="65"/>
      <c r="G15" s="65"/>
      <c r="H15" t="s">
        <v>102</v>
      </c>
    </row>
    <row r="16" spans="1:8" x14ac:dyDescent="0.25">
      <c r="A16" t="s">
        <v>29</v>
      </c>
      <c r="B16">
        <f>B11-C11</f>
        <v>2</v>
      </c>
    </row>
    <row r="18" spans="1:6" x14ac:dyDescent="0.25">
      <c r="A18" s="118"/>
      <c r="B18" s="122">
        <v>32</v>
      </c>
      <c r="C18" s="123"/>
      <c r="D18" s="122" t="s">
        <v>59</v>
      </c>
      <c r="E18" s="122" t="s">
        <v>60</v>
      </c>
      <c r="F18" s="122" t="s">
        <v>61</v>
      </c>
    </row>
    <row r="19" spans="1:6" ht="15.75" x14ac:dyDescent="0.25">
      <c r="A19" s="33" t="s">
        <v>25</v>
      </c>
      <c r="B19" s="119">
        <v>0</v>
      </c>
      <c r="C19" s="121"/>
      <c r="D19" s="119">
        <v>1</v>
      </c>
      <c r="E19" s="119">
        <v>1</v>
      </c>
      <c r="F19" s="119">
        <v>0</v>
      </c>
    </row>
    <row r="20" spans="1:6" ht="15.75" x14ac:dyDescent="0.25">
      <c r="A20" s="33" t="s">
        <v>11</v>
      </c>
      <c r="B20" s="119">
        <v>0</v>
      </c>
      <c r="C20" s="121"/>
      <c r="D20" s="119">
        <v>0</v>
      </c>
      <c r="E20" s="119">
        <v>0</v>
      </c>
      <c r="F20" s="119">
        <v>0</v>
      </c>
    </row>
    <row r="21" spans="1:6" ht="15.75" x14ac:dyDescent="0.25">
      <c r="A21" s="33" t="s">
        <v>12</v>
      </c>
      <c r="B21" s="119">
        <v>0</v>
      </c>
      <c r="C21" s="121"/>
      <c r="D21" s="119">
        <v>1</v>
      </c>
      <c r="E21" s="119">
        <v>0</v>
      </c>
      <c r="F21" s="119">
        <v>0</v>
      </c>
    </row>
    <row r="22" spans="1:6" ht="15.75" x14ac:dyDescent="0.25">
      <c r="A22" s="33" t="s">
        <v>13</v>
      </c>
      <c r="B22" s="119">
        <v>0</v>
      </c>
      <c r="C22" s="121"/>
      <c r="D22" s="119">
        <v>0</v>
      </c>
      <c r="E22" s="119">
        <v>1</v>
      </c>
      <c r="F22" s="119">
        <v>0</v>
      </c>
    </row>
    <row r="23" spans="1:6" ht="15.75" x14ac:dyDescent="0.25">
      <c r="A23" s="33" t="s">
        <v>14</v>
      </c>
      <c r="B23" s="119">
        <v>0</v>
      </c>
      <c r="C23" s="121"/>
      <c r="D23" s="119">
        <v>0</v>
      </c>
      <c r="E23" s="119">
        <v>0</v>
      </c>
      <c r="F23" s="119">
        <v>0</v>
      </c>
    </row>
    <row r="24" spans="1:6" ht="15.75" x14ac:dyDescent="0.25">
      <c r="A24" s="33" t="s">
        <v>15</v>
      </c>
      <c r="B24" s="119">
        <v>0</v>
      </c>
      <c r="C24" s="121"/>
      <c r="D24" s="119">
        <v>0</v>
      </c>
      <c r="E24" s="119">
        <v>0</v>
      </c>
      <c r="F24" s="119">
        <v>0</v>
      </c>
    </row>
    <row r="25" spans="1:6" ht="15.75" x14ac:dyDescent="0.25">
      <c r="A25" s="33" t="s">
        <v>16</v>
      </c>
      <c r="B25" s="124"/>
      <c r="C25" s="125"/>
      <c r="D25" s="124"/>
      <c r="E25" s="124"/>
      <c r="F25" s="124"/>
    </row>
    <row r="26" spans="1:6" ht="15.75" x14ac:dyDescent="0.25">
      <c r="A26" s="33" t="s">
        <v>71</v>
      </c>
      <c r="B26" s="119">
        <f>SUM(B19:B25)</f>
        <v>0</v>
      </c>
      <c r="C26" s="121"/>
      <c r="D26" s="119">
        <f>SUM(D19:D25)</f>
        <v>2</v>
      </c>
      <c r="E26" s="119">
        <f t="shared" ref="E26:F26" si="1">SUM(E19:E25)</f>
        <v>2</v>
      </c>
      <c r="F26" s="119">
        <f t="shared" si="1"/>
        <v>0</v>
      </c>
    </row>
    <row r="27" spans="1:6" x14ac:dyDescent="0.25">
      <c r="B27" s="121"/>
      <c r="C27" s="121"/>
      <c r="D27" s="121">
        <f>D26*100/8</f>
        <v>25</v>
      </c>
      <c r="E27" s="121">
        <f t="shared" ref="E27:F27" si="2">E26*100/8</f>
        <v>25</v>
      </c>
      <c r="F27" s="121">
        <f t="shared" si="2"/>
        <v>0</v>
      </c>
    </row>
  </sheetData>
  <mergeCells count="1">
    <mergeCell ref="A1:D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28"/>
  <sheetViews>
    <sheetView topLeftCell="A3" workbookViewId="0">
      <selection activeCell="G12" sqref="G12"/>
    </sheetView>
  </sheetViews>
  <sheetFormatPr defaultRowHeight="15" x14ac:dyDescent="0.25"/>
  <cols>
    <col min="1" max="1" width="18.140625" customWidth="1"/>
  </cols>
  <sheetData>
    <row r="1" spans="1:8" ht="15.75" x14ac:dyDescent="0.25">
      <c r="A1" s="184" t="s">
        <v>72</v>
      </c>
      <c r="B1" s="184"/>
      <c r="C1" s="184"/>
      <c r="D1" s="184"/>
      <c r="E1" s="56" t="s">
        <v>73</v>
      </c>
      <c r="F1" s="56"/>
    </row>
    <row r="2" spans="1:8" ht="15.75" x14ac:dyDescent="0.25">
      <c r="A2" s="31" t="s">
        <v>22</v>
      </c>
      <c r="B2" s="31">
        <v>22</v>
      </c>
      <c r="C2" s="31"/>
      <c r="D2" s="31"/>
      <c r="E2" s="31"/>
      <c r="F2" s="31"/>
    </row>
    <row r="3" spans="1:8" ht="78.75" x14ac:dyDescent="0.25">
      <c r="A3" s="32" t="s">
        <v>1</v>
      </c>
      <c r="B3" s="32" t="s">
        <v>42</v>
      </c>
      <c r="C3" s="32" t="s">
        <v>43</v>
      </c>
      <c r="D3" s="32" t="s">
        <v>44</v>
      </c>
      <c r="E3" s="32" t="s">
        <v>23</v>
      </c>
      <c r="F3" s="32" t="s">
        <v>24</v>
      </c>
      <c r="G3" s="32" t="s">
        <v>45</v>
      </c>
    </row>
    <row r="4" spans="1:8" ht="15.75" x14ac:dyDescent="0.25">
      <c r="A4" s="33" t="s">
        <v>25</v>
      </c>
      <c r="B4" s="33">
        <v>3</v>
      </c>
      <c r="C4" s="33">
        <v>3</v>
      </c>
      <c r="D4" s="57">
        <f>C4/B4</f>
        <v>1</v>
      </c>
      <c r="E4" s="34">
        <v>83</v>
      </c>
      <c r="F4" s="34">
        <v>61</v>
      </c>
      <c r="G4" s="36">
        <v>75</v>
      </c>
    </row>
    <row r="5" spans="1:8" ht="15.75" x14ac:dyDescent="0.25">
      <c r="A5" s="33" t="s">
        <v>11</v>
      </c>
      <c r="B5" s="33">
        <v>2</v>
      </c>
      <c r="C5" s="33">
        <v>2</v>
      </c>
      <c r="D5" s="57">
        <f t="shared" ref="D5:D11" si="0">C5/B5</f>
        <v>1</v>
      </c>
      <c r="E5" s="34">
        <v>95</v>
      </c>
      <c r="F5" s="34">
        <v>78</v>
      </c>
      <c r="G5" s="36">
        <v>86</v>
      </c>
    </row>
    <row r="6" spans="1:8" ht="15.75" x14ac:dyDescent="0.25">
      <c r="A6" s="33" t="s">
        <v>12</v>
      </c>
      <c r="B6" s="34">
        <v>1</v>
      </c>
      <c r="C6" s="34">
        <v>1</v>
      </c>
      <c r="D6" s="35">
        <f t="shared" si="0"/>
        <v>1</v>
      </c>
      <c r="E6" s="34">
        <v>31</v>
      </c>
      <c r="F6" s="34">
        <v>31</v>
      </c>
      <c r="G6" s="36">
        <v>31</v>
      </c>
    </row>
    <row r="7" spans="1:8" ht="15.75" x14ac:dyDescent="0.25">
      <c r="A7" s="33" t="s">
        <v>13</v>
      </c>
      <c r="B7" s="34">
        <v>4</v>
      </c>
      <c r="C7" s="34">
        <v>4</v>
      </c>
      <c r="D7" s="57">
        <f t="shared" si="0"/>
        <v>1</v>
      </c>
      <c r="E7" s="34">
        <v>69</v>
      </c>
      <c r="F7" s="34">
        <v>36</v>
      </c>
      <c r="G7" s="36">
        <v>53.5</v>
      </c>
    </row>
    <row r="8" spans="1:8" ht="15.75" x14ac:dyDescent="0.25">
      <c r="A8" s="33" t="s">
        <v>14</v>
      </c>
      <c r="B8" s="34">
        <v>1</v>
      </c>
      <c r="C8" s="34">
        <v>1</v>
      </c>
      <c r="D8" s="35">
        <f t="shared" si="0"/>
        <v>1</v>
      </c>
      <c r="E8" s="34">
        <v>41</v>
      </c>
      <c r="F8" s="34">
        <v>41</v>
      </c>
      <c r="G8" s="36">
        <v>41</v>
      </c>
    </row>
    <row r="9" spans="1:8" ht="15.75" x14ac:dyDescent="0.25">
      <c r="A9" s="33" t="s">
        <v>15</v>
      </c>
      <c r="B9" s="101"/>
      <c r="C9" s="101"/>
      <c r="D9" s="102"/>
      <c r="E9" s="101"/>
      <c r="F9" s="101"/>
      <c r="G9" s="103"/>
    </row>
    <row r="10" spans="1:8" ht="15.75" x14ac:dyDescent="0.25">
      <c r="A10" s="33" t="s">
        <v>55</v>
      </c>
      <c r="B10" s="34">
        <v>1</v>
      </c>
      <c r="C10" s="34">
        <v>1</v>
      </c>
      <c r="D10" s="35">
        <f t="shared" si="0"/>
        <v>1</v>
      </c>
      <c r="E10" s="34">
        <v>49</v>
      </c>
      <c r="F10" s="34">
        <v>49</v>
      </c>
      <c r="G10" s="36">
        <v>49</v>
      </c>
    </row>
    <row r="11" spans="1:8" ht="15.75" x14ac:dyDescent="0.25">
      <c r="A11" s="33" t="s">
        <v>16</v>
      </c>
      <c r="B11" s="34">
        <v>1</v>
      </c>
      <c r="C11" s="34">
        <v>1</v>
      </c>
      <c r="D11" s="35">
        <f t="shared" si="0"/>
        <v>1</v>
      </c>
      <c r="E11" s="34">
        <v>78</v>
      </c>
      <c r="F11" s="34">
        <v>78</v>
      </c>
      <c r="G11" s="36">
        <v>78</v>
      </c>
    </row>
    <row r="12" spans="1:8" ht="15.75" x14ac:dyDescent="0.25">
      <c r="A12" s="37" t="s">
        <v>27</v>
      </c>
      <c r="B12" s="38">
        <f>SUM(B4:B11)</f>
        <v>13</v>
      </c>
      <c r="C12" s="38">
        <f>SUM(C4:C11)</f>
        <v>13</v>
      </c>
      <c r="D12" s="39">
        <f>C12/B12</f>
        <v>1</v>
      </c>
      <c r="E12" s="38">
        <f>MAX(E4:E11)</f>
        <v>95</v>
      </c>
      <c r="F12" s="38">
        <f>MIN(F4:F11)</f>
        <v>31</v>
      </c>
      <c r="G12" s="77">
        <f>AVERAGE(G4:G11)</f>
        <v>59.071428571428569</v>
      </c>
    </row>
    <row r="13" spans="1:8" ht="15.75" x14ac:dyDescent="0.25">
      <c r="A13" s="42" t="s">
        <v>19</v>
      </c>
      <c r="B13" s="42">
        <v>1</v>
      </c>
      <c r="C13" s="42"/>
      <c r="D13" s="55">
        <f>C13/B13</f>
        <v>0</v>
      </c>
      <c r="E13" s="42"/>
      <c r="F13" s="42"/>
      <c r="G13" s="44"/>
      <c r="H13" t="s">
        <v>103</v>
      </c>
    </row>
    <row r="14" spans="1:8" ht="15.75" x14ac:dyDescent="0.25">
      <c r="A14" s="41" t="s">
        <v>28</v>
      </c>
      <c r="B14" s="114">
        <v>814</v>
      </c>
      <c r="C14" s="114">
        <v>797</v>
      </c>
      <c r="D14" s="55">
        <f>C14/B14</f>
        <v>0.97911547911547914</v>
      </c>
      <c r="E14" s="114">
        <v>98</v>
      </c>
      <c r="F14" s="114">
        <v>0</v>
      </c>
      <c r="G14" s="114">
        <v>65.569999999999993</v>
      </c>
    </row>
    <row r="15" spans="1:8" x14ac:dyDescent="0.25">
      <c r="A15" t="s">
        <v>29</v>
      </c>
      <c r="B15">
        <f>B12-C12</f>
        <v>0</v>
      </c>
    </row>
    <row r="17" spans="1:7" ht="15.75" x14ac:dyDescent="0.25">
      <c r="A17" s="185"/>
      <c r="B17" s="185"/>
      <c r="C17" s="185"/>
      <c r="D17" s="185"/>
      <c r="E17" s="185"/>
      <c r="F17" s="185"/>
      <c r="G17" s="23"/>
    </row>
    <row r="18" spans="1:7" ht="15.75" x14ac:dyDescent="0.25">
      <c r="A18" s="86"/>
      <c r="B18" s="86"/>
      <c r="C18" s="86"/>
      <c r="D18" s="86"/>
      <c r="E18" s="86"/>
      <c r="F18" s="86"/>
      <c r="G18" s="23"/>
    </row>
    <row r="19" spans="1:7" ht="15.75" x14ac:dyDescent="0.25">
      <c r="A19" s="32" t="s">
        <v>1</v>
      </c>
      <c r="B19" s="126">
        <v>22</v>
      </c>
      <c r="C19" s="126" t="s">
        <v>57</v>
      </c>
      <c r="D19" s="126" t="s">
        <v>58</v>
      </c>
      <c r="E19" s="87"/>
      <c r="F19" s="128" t="s">
        <v>59</v>
      </c>
      <c r="G19" s="128" t="s">
        <v>60</v>
      </c>
    </row>
    <row r="20" spans="1:7" ht="15.75" x14ac:dyDescent="0.25">
      <c r="A20" s="33" t="s">
        <v>25</v>
      </c>
      <c r="B20" s="95">
        <v>0</v>
      </c>
      <c r="C20" s="95">
        <v>1</v>
      </c>
      <c r="D20" s="95">
        <v>2</v>
      </c>
      <c r="E20" s="127"/>
      <c r="F20" s="95">
        <v>1</v>
      </c>
      <c r="G20" s="107">
        <v>0</v>
      </c>
    </row>
    <row r="21" spans="1:7" ht="15.75" x14ac:dyDescent="0.25">
      <c r="A21" s="33" t="s">
        <v>11</v>
      </c>
      <c r="B21" s="95">
        <v>0</v>
      </c>
      <c r="C21" s="95">
        <v>1</v>
      </c>
      <c r="D21" s="95">
        <v>1</v>
      </c>
      <c r="E21" s="127"/>
      <c r="F21" s="95">
        <v>0</v>
      </c>
      <c r="G21" s="95">
        <v>1</v>
      </c>
    </row>
    <row r="22" spans="1:7" ht="15.75" x14ac:dyDescent="0.25">
      <c r="A22" s="33" t="s">
        <v>12</v>
      </c>
      <c r="B22" s="95">
        <v>0</v>
      </c>
      <c r="C22" s="95">
        <v>0</v>
      </c>
      <c r="D22" s="95">
        <v>0</v>
      </c>
      <c r="E22" s="127"/>
      <c r="F22" s="95">
        <v>0</v>
      </c>
      <c r="G22" s="95">
        <v>0</v>
      </c>
    </row>
    <row r="23" spans="1:7" ht="15.75" x14ac:dyDescent="0.25">
      <c r="A23" s="33" t="s">
        <v>13</v>
      </c>
      <c r="B23" s="95">
        <v>0</v>
      </c>
      <c r="C23" s="95">
        <v>0</v>
      </c>
      <c r="D23" s="95">
        <v>0</v>
      </c>
      <c r="E23" s="127"/>
      <c r="F23" s="95">
        <v>0</v>
      </c>
      <c r="G23" s="95">
        <v>0</v>
      </c>
    </row>
    <row r="24" spans="1:7" ht="15.75" x14ac:dyDescent="0.25">
      <c r="A24" s="33" t="s">
        <v>14</v>
      </c>
      <c r="B24" s="95">
        <v>0</v>
      </c>
      <c r="C24" s="95">
        <v>0</v>
      </c>
      <c r="D24" s="95">
        <v>0</v>
      </c>
      <c r="E24" s="127"/>
      <c r="F24" s="95">
        <v>0</v>
      </c>
      <c r="G24" s="95">
        <v>0</v>
      </c>
    </row>
    <row r="25" spans="1:7" ht="15.75" x14ac:dyDescent="0.25">
      <c r="A25" s="33" t="s">
        <v>15</v>
      </c>
      <c r="B25" s="129"/>
      <c r="C25" s="129"/>
      <c r="D25" s="129"/>
      <c r="E25" s="130"/>
      <c r="F25" s="129"/>
      <c r="G25" s="129"/>
    </row>
    <row r="26" spans="1:7" ht="15.75" x14ac:dyDescent="0.25">
      <c r="A26" s="33" t="s">
        <v>16</v>
      </c>
      <c r="B26" s="95">
        <v>0</v>
      </c>
      <c r="C26" s="95">
        <v>1</v>
      </c>
      <c r="D26" s="95">
        <v>0</v>
      </c>
      <c r="E26" s="127"/>
      <c r="F26" s="95">
        <v>0</v>
      </c>
      <c r="G26" s="95">
        <v>1</v>
      </c>
    </row>
    <row r="27" spans="1:7" ht="18.75" x14ac:dyDescent="0.3">
      <c r="A27" s="80" t="s">
        <v>63</v>
      </c>
      <c r="B27" s="109">
        <f>SUM(B20:B26)</f>
        <v>0</v>
      </c>
      <c r="C27" s="109">
        <f>SUM(C20:C26)</f>
        <v>3</v>
      </c>
      <c r="D27" s="109">
        <f>SUM(D20:D26)</f>
        <v>3</v>
      </c>
      <c r="E27" s="108"/>
      <c r="F27" s="109">
        <f>SUM(F20:F26)</f>
        <v>1</v>
      </c>
      <c r="G27" s="109">
        <f>SUM(G20:G26)</f>
        <v>2</v>
      </c>
    </row>
    <row r="28" spans="1:7" ht="15.75" x14ac:dyDescent="0.25">
      <c r="A28" s="86"/>
      <c r="B28" s="86"/>
      <c r="C28" s="86"/>
      <c r="D28" s="113"/>
      <c r="E28" s="86"/>
      <c r="F28" s="86">
        <f>F27*100/6</f>
        <v>16.666666666666668</v>
      </c>
      <c r="G28" s="86">
        <f>G27*100/6</f>
        <v>33.333333333333336</v>
      </c>
    </row>
  </sheetData>
  <mergeCells count="2">
    <mergeCell ref="A1:D1"/>
    <mergeCell ref="A17:F17"/>
  </mergeCell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G29"/>
  <sheetViews>
    <sheetView workbookViewId="0">
      <selection activeCell="J24" sqref="J24"/>
    </sheetView>
  </sheetViews>
  <sheetFormatPr defaultRowHeight="15" x14ac:dyDescent="0.25"/>
  <cols>
    <col min="1" max="1" width="18.140625" customWidth="1"/>
  </cols>
  <sheetData>
    <row r="1" spans="1:7" ht="15.75" x14ac:dyDescent="0.25">
      <c r="A1" s="184" t="s">
        <v>74</v>
      </c>
      <c r="B1" s="184"/>
      <c r="C1" s="184"/>
      <c r="D1" s="184"/>
      <c r="E1" s="56" t="s">
        <v>73</v>
      </c>
      <c r="F1" s="56"/>
    </row>
    <row r="2" spans="1:7" ht="15.75" x14ac:dyDescent="0.25">
      <c r="A2" s="31" t="s">
        <v>22</v>
      </c>
      <c r="B2" s="31">
        <v>22</v>
      </c>
      <c r="C2" s="31"/>
      <c r="D2" s="31"/>
      <c r="E2" s="31"/>
      <c r="F2" s="31"/>
    </row>
    <row r="3" spans="1:7" ht="78.75" x14ac:dyDescent="0.25">
      <c r="A3" s="32" t="s">
        <v>1</v>
      </c>
      <c r="B3" s="32" t="s">
        <v>42</v>
      </c>
      <c r="C3" s="32" t="s">
        <v>43</v>
      </c>
      <c r="D3" s="32" t="s">
        <v>44</v>
      </c>
      <c r="E3" s="32" t="s">
        <v>23</v>
      </c>
      <c r="F3" s="32" t="s">
        <v>24</v>
      </c>
      <c r="G3" s="32" t="s">
        <v>45</v>
      </c>
    </row>
    <row r="4" spans="1:7" ht="15.75" x14ac:dyDescent="0.25">
      <c r="A4" s="33" t="s">
        <v>25</v>
      </c>
      <c r="B4" s="101"/>
      <c r="C4" s="101"/>
      <c r="D4" s="102"/>
      <c r="E4" s="101"/>
      <c r="F4" s="101"/>
      <c r="G4" s="103"/>
    </row>
    <row r="5" spans="1:7" ht="15.75" x14ac:dyDescent="0.25">
      <c r="A5" s="33" t="s">
        <v>11</v>
      </c>
      <c r="B5" s="101"/>
      <c r="C5" s="101"/>
      <c r="D5" s="102"/>
      <c r="E5" s="101"/>
      <c r="F5" s="101"/>
      <c r="G5" s="103"/>
    </row>
    <row r="6" spans="1:7" ht="15.75" x14ac:dyDescent="0.25">
      <c r="A6" s="33" t="s">
        <v>12</v>
      </c>
      <c r="B6" s="101"/>
      <c r="C6" s="101"/>
      <c r="D6" s="102"/>
      <c r="E6" s="101"/>
      <c r="F6" s="101"/>
      <c r="G6" s="103"/>
    </row>
    <row r="7" spans="1:7" ht="15.75" x14ac:dyDescent="0.25">
      <c r="A7" s="33" t="s">
        <v>13</v>
      </c>
      <c r="B7" s="34">
        <v>1</v>
      </c>
      <c r="C7" s="34">
        <v>1</v>
      </c>
      <c r="D7" s="57">
        <f t="shared" ref="D7" si="0">C7/B7</f>
        <v>1</v>
      </c>
      <c r="E7" s="34">
        <v>51</v>
      </c>
      <c r="F7" s="34">
        <v>51</v>
      </c>
      <c r="G7" s="36">
        <v>51</v>
      </c>
    </row>
    <row r="8" spans="1:7" ht="15.75" x14ac:dyDescent="0.25">
      <c r="A8" s="33" t="s">
        <v>14</v>
      </c>
      <c r="B8" s="101"/>
      <c r="C8" s="101"/>
      <c r="D8" s="102"/>
      <c r="E8" s="101"/>
      <c r="F8" s="101"/>
      <c r="G8" s="103"/>
    </row>
    <row r="9" spans="1:7" ht="15.75" x14ac:dyDescent="0.25">
      <c r="A9" s="33" t="s">
        <v>15</v>
      </c>
      <c r="B9" s="101"/>
      <c r="C9" s="101"/>
      <c r="D9" s="102"/>
      <c r="E9" s="101"/>
      <c r="F9" s="101"/>
      <c r="G9" s="103"/>
    </row>
    <row r="10" spans="1:7" ht="15.75" x14ac:dyDescent="0.25">
      <c r="A10" s="33" t="s">
        <v>55</v>
      </c>
      <c r="B10" s="101"/>
      <c r="C10" s="101"/>
      <c r="D10" s="102"/>
      <c r="E10" s="101"/>
      <c r="F10" s="101"/>
      <c r="G10" s="103"/>
    </row>
    <row r="11" spans="1:7" ht="15.75" x14ac:dyDescent="0.25">
      <c r="A11" s="33" t="s">
        <v>16</v>
      </c>
      <c r="B11" s="101"/>
      <c r="C11" s="101"/>
      <c r="D11" s="102"/>
      <c r="E11" s="101"/>
      <c r="F11" s="101"/>
      <c r="G11" s="103"/>
    </row>
    <row r="12" spans="1:7" ht="15.75" x14ac:dyDescent="0.25">
      <c r="A12" s="37" t="s">
        <v>26</v>
      </c>
      <c r="B12" s="38">
        <f>SUM(B4:B11)</f>
        <v>1</v>
      </c>
      <c r="C12" s="38">
        <f>SUM(C4:C11)</f>
        <v>1</v>
      </c>
      <c r="D12" s="39">
        <f>C12/B12</f>
        <v>1</v>
      </c>
      <c r="E12" s="38">
        <f>MAX(E4:E11)</f>
        <v>51</v>
      </c>
      <c r="F12" s="38">
        <f>MIN(F4:F11)</f>
        <v>51</v>
      </c>
      <c r="G12" s="40">
        <f>(G4*B4+G5*B5+G6*B6+G7*B7+G8*B8+G9*B9+G11*B11)/B12</f>
        <v>51</v>
      </c>
    </row>
    <row r="13" spans="1:7" ht="15.75" x14ac:dyDescent="0.25">
      <c r="A13" s="33" t="s">
        <v>19</v>
      </c>
      <c r="B13" s="101"/>
      <c r="C13" s="101"/>
      <c r="D13" s="102"/>
      <c r="E13" s="101"/>
      <c r="F13" s="101"/>
      <c r="G13" s="103"/>
    </row>
    <row r="14" spans="1:7" ht="15.75" x14ac:dyDescent="0.25">
      <c r="A14" s="37" t="s">
        <v>27</v>
      </c>
      <c r="B14" s="38">
        <f>SUM(B12:B13)</f>
        <v>1</v>
      </c>
      <c r="C14" s="38">
        <f>SUM(C12:C13)</f>
        <v>1</v>
      </c>
      <c r="D14" s="39">
        <f>C14/B14</f>
        <v>1</v>
      </c>
      <c r="E14" s="38">
        <f>MAX(E12:E13)</f>
        <v>51</v>
      </c>
      <c r="F14" s="38">
        <f>MIN(F12:F13)</f>
        <v>51</v>
      </c>
      <c r="G14" s="40">
        <f>(G12*B12+G13*B13)/B14</f>
        <v>51</v>
      </c>
    </row>
    <row r="15" spans="1:7" ht="15.75" x14ac:dyDescent="0.25">
      <c r="A15" s="41" t="s">
        <v>28</v>
      </c>
      <c r="B15" s="114">
        <v>10</v>
      </c>
      <c r="C15" s="114">
        <v>10</v>
      </c>
      <c r="D15" s="55">
        <f>C15/B15</f>
        <v>1</v>
      </c>
      <c r="E15" s="114">
        <v>100</v>
      </c>
      <c r="F15" s="114">
        <v>46</v>
      </c>
      <c r="G15" s="114">
        <v>70.3</v>
      </c>
    </row>
    <row r="16" spans="1:7" x14ac:dyDescent="0.25">
      <c r="A16" t="s">
        <v>29</v>
      </c>
      <c r="B16">
        <f>B12-C12</f>
        <v>0</v>
      </c>
    </row>
    <row r="18" spans="1:7" ht="15.75" x14ac:dyDescent="0.25">
      <c r="A18" s="185"/>
      <c r="B18" s="185"/>
      <c r="C18" s="185"/>
      <c r="D18" s="185"/>
      <c r="E18" s="185"/>
      <c r="F18" s="185"/>
      <c r="G18" s="23"/>
    </row>
    <row r="19" spans="1:7" ht="15.75" x14ac:dyDescent="0.25">
      <c r="A19" s="86"/>
      <c r="B19" s="86"/>
      <c r="C19" s="86"/>
      <c r="D19" s="86"/>
      <c r="E19" s="86"/>
      <c r="F19" s="86"/>
      <c r="G19" s="23"/>
    </row>
    <row r="20" spans="1:7" ht="15.75" x14ac:dyDescent="0.25">
      <c r="A20" s="32" t="s">
        <v>1</v>
      </c>
      <c r="B20" s="126">
        <v>22</v>
      </c>
      <c r="C20" s="126" t="s">
        <v>57</v>
      </c>
      <c r="D20" s="126" t="s">
        <v>58</v>
      </c>
      <c r="E20" s="87"/>
      <c r="F20" s="128" t="s">
        <v>59</v>
      </c>
      <c r="G20" s="128" t="s">
        <v>60</v>
      </c>
    </row>
    <row r="21" spans="1:7" ht="15.75" x14ac:dyDescent="0.25">
      <c r="A21" s="33" t="s">
        <v>25</v>
      </c>
      <c r="B21" s="129"/>
      <c r="C21" s="129"/>
      <c r="D21" s="129"/>
      <c r="E21" s="127"/>
      <c r="F21" s="129"/>
      <c r="G21" s="132"/>
    </row>
    <row r="22" spans="1:7" ht="15.75" x14ac:dyDescent="0.25">
      <c r="A22" s="33" t="s">
        <v>11</v>
      </c>
      <c r="B22" s="129"/>
      <c r="C22" s="129"/>
      <c r="D22" s="129"/>
      <c r="E22" s="127"/>
      <c r="F22" s="129"/>
      <c r="G22" s="129"/>
    </row>
    <row r="23" spans="1:7" ht="15.75" x14ac:dyDescent="0.25">
      <c r="A23" s="33" t="s">
        <v>12</v>
      </c>
      <c r="B23" s="129"/>
      <c r="C23" s="129"/>
      <c r="D23" s="129"/>
      <c r="E23" s="127"/>
      <c r="F23" s="129"/>
      <c r="G23" s="129"/>
    </row>
    <row r="24" spans="1:7" ht="15.75" x14ac:dyDescent="0.25">
      <c r="A24" s="33" t="s">
        <v>13</v>
      </c>
      <c r="B24" s="95">
        <v>0</v>
      </c>
      <c r="C24" s="95">
        <v>0</v>
      </c>
      <c r="D24" s="95">
        <v>0</v>
      </c>
      <c r="E24" s="127"/>
      <c r="F24" s="95">
        <v>0</v>
      </c>
      <c r="G24" s="95">
        <v>0</v>
      </c>
    </row>
    <row r="25" spans="1:7" ht="15.75" x14ac:dyDescent="0.25">
      <c r="A25" s="33" t="s">
        <v>14</v>
      </c>
      <c r="B25" s="129"/>
      <c r="C25" s="129"/>
      <c r="D25" s="129"/>
      <c r="E25" s="127"/>
      <c r="F25" s="129"/>
      <c r="G25" s="129"/>
    </row>
    <row r="26" spans="1:7" ht="15.75" x14ac:dyDescent="0.25">
      <c r="A26" s="33" t="s">
        <v>15</v>
      </c>
      <c r="B26" s="129"/>
      <c r="C26" s="129"/>
      <c r="D26" s="129"/>
      <c r="E26" s="167"/>
      <c r="F26" s="129"/>
      <c r="G26" s="129"/>
    </row>
    <row r="27" spans="1:7" ht="15.75" x14ac:dyDescent="0.25">
      <c r="A27" s="33" t="s">
        <v>16</v>
      </c>
      <c r="B27" s="129"/>
      <c r="C27" s="129"/>
      <c r="D27" s="129"/>
      <c r="E27" s="127"/>
      <c r="F27" s="129"/>
      <c r="G27" s="129"/>
    </row>
    <row r="28" spans="1:7" ht="18.75" x14ac:dyDescent="0.3">
      <c r="A28" s="80" t="s">
        <v>63</v>
      </c>
      <c r="B28" s="109">
        <f>SUM(B21:B27)</f>
        <v>0</v>
      </c>
      <c r="C28" s="109">
        <f>SUM(C21:C27)</f>
        <v>0</v>
      </c>
      <c r="D28" s="109">
        <f>SUM(D21:D27)</f>
        <v>0</v>
      </c>
      <c r="E28" s="108"/>
      <c r="F28" s="109">
        <f>SUM(F21:F27)</f>
        <v>0</v>
      </c>
      <c r="G28" s="109">
        <f>SUM(G21:G27)</f>
        <v>0</v>
      </c>
    </row>
    <row r="29" spans="1:7" ht="15.75" x14ac:dyDescent="0.25">
      <c r="A29" s="86"/>
      <c r="B29" s="86"/>
      <c r="C29" s="86"/>
      <c r="D29" s="113"/>
      <c r="E29" s="86"/>
      <c r="F29" s="86">
        <f>F28*100/6</f>
        <v>0</v>
      </c>
      <c r="G29" s="86">
        <f>G28*100/6</f>
        <v>0</v>
      </c>
    </row>
  </sheetData>
  <mergeCells count="2">
    <mergeCell ref="A1:D1"/>
    <mergeCell ref="A18:F1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30"/>
  <sheetViews>
    <sheetView topLeftCell="A11" workbookViewId="0">
      <selection activeCell="E34" sqref="E34"/>
    </sheetView>
  </sheetViews>
  <sheetFormatPr defaultRowHeight="15" x14ac:dyDescent="0.25"/>
  <cols>
    <col min="1" max="1" width="19.85546875" customWidth="1"/>
    <col min="5" max="5" width="11.28515625" customWidth="1"/>
  </cols>
  <sheetData>
    <row r="1" spans="1:7" ht="15.75" x14ac:dyDescent="0.25">
      <c r="A1" s="184" t="s">
        <v>75</v>
      </c>
      <c r="B1" s="184"/>
      <c r="C1" s="184"/>
      <c r="D1" s="184"/>
      <c r="E1" s="83">
        <v>43271</v>
      </c>
      <c r="F1" s="29"/>
    </row>
    <row r="2" spans="1:7" ht="15.75" x14ac:dyDescent="0.25">
      <c r="A2" s="31" t="s">
        <v>22</v>
      </c>
      <c r="B2" s="31">
        <v>36</v>
      </c>
      <c r="C2" s="31"/>
      <c r="D2" s="31"/>
      <c r="E2" s="31"/>
      <c r="F2" s="31"/>
    </row>
    <row r="3" spans="1:7" ht="78.75" x14ac:dyDescent="0.25">
      <c r="A3" s="32" t="s">
        <v>1</v>
      </c>
      <c r="B3" s="32" t="s">
        <v>42</v>
      </c>
      <c r="C3" s="32" t="s">
        <v>43</v>
      </c>
      <c r="D3" s="32" t="s">
        <v>44</v>
      </c>
      <c r="E3" s="32" t="s">
        <v>23</v>
      </c>
      <c r="F3" s="32" t="s">
        <v>24</v>
      </c>
      <c r="G3" s="32" t="s">
        <v>45</v>
      </c>
    </row>
    <row r="4" spans="1:7" ht="15.75" x14ac:dyDescent="0.25">
      <c r="A4" s="33" t="s">
        <v>25</v>
      </c>
      <c r="B4" s="33">
        <v>17</v>
      </c>
      <c r="C4" s="33">
        <v>15</v>
      </c>
      <c r="D4" s="57">
        <f t="shared" ref="D4:D14" si="0">C4/B4</f>
        <v>0.88235294117647056</v>
      </c>
      <c r="E4" s="34">
        <v>88</v>
      </c>
      <c r="F4" s="34">
        <v>27</v>
      </c>
      <c r="G4" s="36">
        <v>54</v>
      </c>
    </row>
    <row r="5" spans="1:7" ht="15.75" x14ac:dyDescent="0.25">
      <c r="A5" s="33" t="s">
        <v>11</v>
      </c>
      <c r="B5" s="33">
        <v>13</v>
      </c>
      <c r="C5" s="33">
        <v>13</v>
      </c>
      <c r="D5" s="57">
        <f t="shared" si="0"/>
        <v>1</v>
      </c>
      <c r="E5" s="34">
        <v>88</v>
      </c>
      <c r="F5" s="34">
        <v>40</v>
      </c>
      <c r="G5" s="36">
        <v>56</v>
      </c>
    </row>
    <row r="6" spans="1:7" ht="15.75" x14ac:dyDescent="0.25">
      <c r="A6" s="33" t="s">
        <v>12</v>
      </c>
      <c r="B6" s="33">
        <v>11</v>
      </c>
      <c r="C6" s="33">
        <v>8</v>
      </c>
      <c r="D6" s="57">
        <f t="shared" si="0"/>
        <v>0.72727272727272729</v>
      </c>
      <c r="E6" s="34">
        <v>60</v>
      </c>
      <c r="F6" s="34">
        <v>14</v>
      </c>
      <c r="G6" s="36">
        <v>39</v>
      </c>
    </row>
    <row r="7" spans="1:7" ht="15.75" x14ac:dyDescent="0.25">
      <c r="A7" s="33" t="s">
        <v>13</v>
      </c>
      <c r="B7" s="33">
        <v>19</v>
      </c>
      <c r="C7" s="33">
        <v>19</v>
      </c>
      <c r="D7" s="57">
        <f t="shared" si="0"/>
        <v>1</v>
      </c>
      <c r="E7" s="34">
        <v>78</v>
      </c>
      <c r="F7" s="34">
        <v>41</v>
      </c>
      <c r="G7" s="36">
        <v>54</v>
      </c>
    </row>
    <row r="8" spans="1:7" ht="15.75" x14ac:dyDescent="0.25">
      <c r="A8" s="33" t="s">
        <v>14</v>
      </c>
      <c r="B8" s="33">
        <v>5</v>
      </c>
      <c r="C8" s="33">
        <v>4</v>
      </c>
      <c r="D8" s="57">
        <f t="shared" si="0"/>
        <v>0.8</v>
      </c>
      <c r="E8" s="34">
        <v>55</v>
      </c>
      <c r="F8" s="34">
        <v>30</v>
      </c>
      <c r="G8" s="36">
        <v>43</v>
      </c>
    </row>
    <row r="9" spans="1:7" ht="15.75" x14ac:dyDescent="0.25">
      <c r="A9" s="33" t="s">
        <v>15</v>
      </c>
      <c r="B9" s="33">
        <v>5</v>
      </c>
      <c r="C9" s="33">
        <v>4</v>
      </c>
      <c r="D9" s="57">
        <f t="shared" si="0"/>
        <v>0.8</v>
      </c>
      <c r="E9" s="34">
        <v>46</v>
      </c>
      <c r="F9" s="34">
        <v>33</v>
      </c>
      <c r="G9" s="36">
        <v>38.200000000000003</v>
      </c>
    </row>
    <row r="10" spans="1:7" ht="15.75" x14ac:dyDescent="0.25">
      <c r="A10" s="33" t="s">
        <v>55</v>
      </c>
      <c r="B10" s="101"/>
      <c r="C10" s="101"/>
      <c r="D10" s="102"/>
      <c r="E10" s="101"/>
      <c r="F10" s="101"/>
      <c r="G10" s="103"/>
    </row>
    <row r="11" spans="1:7" ht="15.75" x14ac:dyDescent="0.25">
      <c r="A11" s="33" t="s">
        <v>16</v>
      </c>
      <c r="B11" s="33">
        <v>7</v>
      </c>
      <c r="C11" s="33">
        <v>3</v>
      </c>
      <c r="D11" s="57">
        <f t="shared" si="0"/>
        <v>0.42857142857142855</v>
      </c>
      <c r="E11" s="34">
        <v>40</v>
      </c>
      <c r="F11" s="34">
        <v>27</v>
      </c>
      <c r="G11" s="36">
        <v>33</v>
      </c>
    </row>
    <row r="12" spans="1:7" ht="15.75" x14ac:dyDescent="0.25">
      <c r="A12" s="37" t="s">
        <v>27</v>
      </c>
      <c r="B12" s="38">
        <f>SUM(B4:B11)</f>
        <v>77</v>
      </c>
      <c r="C12" s="38">
        <f>SUM(C4:C11)</f>
        <v>66</v>
      </c>
      <c r="D12" s="39">
        <f t="shared" si="0"/>
        <v>0.8571428571428571</v>
      </c>
      <c r="E12" s="38">
        <f>MAX(E4:E11)</f>
        <v>88</v>
      </c>
      <c r="F12" s="38">
        <f>MIN(F4:F11)</f>
        <v>14</v>
      </c>
      <c r="G12" s="77">
        <f>AVERAGE(G4:G11)</f>
        <v>45.31428571428571</v>
      </c>
    </row>
    <row r="13" spans="1:7" ht="15.75" x14ac:dyDescent="0.25">
      <c r="A13" s="64" t="s">
        <v>28</v>
      </c>
      <c r="B13" s="65">
        <v>3372</v>
      </c>
      <c r="C13" s="65">
        <v>2957</v>
      </c>
      <c r="D13" s="73">
        <f t="shared" si="0"/>
        <v>0.87692763938315543</v>
      </c>
      <c r="E13" s="65">
        <v>100</v>
      </c>
      <c r="F13" s="65">
        <v>0</v>
      </c>
      <c r="G13" s="65">
        <v>47.85</v>
      </c>
    </row>
    <row r="14" spans="1:7" ht="15.75" x14ac:dyDescent="0.25">
      <c r="A14" s="72" t="s">
        <v>52</v>
      </c>
      <c r="B14" s="65">
        <v>1</v>
      </c>
      <c r="C14" s="65">
        <v>0</v>
      </c>
      <c r="D14" s="73">
        <f t="shared" si="0"/>
        <v>0</v>
      </c>
      <c r="E14" s="65">
        <v>27</v>
      </c>
      <c r="F14" s="65">
        <v>27</v>
      </c>
      <c r="G14" s="65">
        <v>27</v>
      </c>
    </row>
    <row r="15" spans="1:7" ht="15.75" x14ac:dyDescent="0.25">
      <c r="A15" s="72" t="s">
        <v>20</v>
      </c>
      <c r="B15" s="136"/>
      <c r="C15" s="136"/>
      <c r="D15" s="137"/>
      <c r="E15" s="136"/>
      <c r="F15" s="136"/>
      <c r="G15" s="136"/>
    </row>
    <row r="16" spans="1:7" ht="15.75" x14ac:dyDescent="0.25">
      <c r="A16" s="72" t="s">
        <v>19</v>
      </c>
      <c r="B16" s="136"/>
      <c r="C16" s="136"/>
      <c r="D16" s="137"/>
      <c r="E16" s="136"/>
      <c r="F16" s="136"/>
      <c r="G16" s="136"/>
    </row>
    <row r="17" spans="1:8" x14ac:dyDescent="0.25">
      <c r="A17" t="s">
        <v>29</v>
      </c>
      <c r="B17">
        <f>B12-C12</f>
        <v>11</v>
      </c>
    </row>
    <row r="20" spans="1:8" ht="18.75" x14ac:dyDescent="0.3">
      <c r="A20" s="32" t="s">
        <v>1</v>
      </c>
      <c r="B20" s="133">
        <v>36</v>
      </c>
      <c r="C20" s="133" t="s">
        <v>57</v>
      </c>
      <c r="D20" s="133" t="s">
        <v>58</v>
      </c>
      <c r="E20" s="134" t="s">
        <v>59</v>
      </c>
      <c r="F20" s="134" t="s">
        <v>60</v>
      </c>
      <c r="G20" s="134" t="s">
        <v>61</v>
      </c>
      <c r="H20" s="134" t="s">
        <v>62</v>
      </c>
    </row>
    <row r="21" spans="1:8" ht="15.75" x14ac:dyDescent="0.25">
      <c r="A21" s="33" t="s">
        <v>25</v>
      </c>
      <c r="B21" s="94">
        <v>0</v>
      </c>
      <c r="C21" s="94">
        <v>3</v>
      </c>
      <c r="D21" s="94">
        <v>1</v>
      </c>
      <c r="E21" s="120">
        <v>4</v>
      </c>
      <c r="F21" s="120">
        <v>1</v>
      </c>
      <c r="G21" s="120">
        <v>1</v>
      </c>
      <c r="H21" s="120">
        <v>0</v>
      </c>
    </row>
    <row r="22" spans="1:8" ht="15.75" x14ac:dyDescent="0.25">
      <c r="A22" s="33" t="s">
        <v>11</v>
      </c>
      <c r="B22" s="94">
        <v>0</v>
      </c>
      <c r="C22" s="94">
        <v>3</v>
      </c>
      <c r="D22" s="94">
        <v>1</v>
      </c>
      <c r="E22" s="120">
        <v>2</v>
      </c>
      <c r="F22" s="120">
        <v>1</v>
      </c>
      <c r="G22" s="120">
        <v>1</v>
      </c>
      <c r="H22" s="120">
        <v>0</v>
      </c>
    </row>
    <row r="23" spans="1:8" ht="15.75" x14ac:dyDescent="0.25">
      <c r="A23" s="33" t="s">
        <v>12</v>
      </c>
      <c r="B23" s="94">
        <v>2</v>
      </c>
      <c r="C23" s="94">
        <v>1</v>
      </c>
      <c r="D23" s="94">
        <v>0</v>
      </c>
      <c r="E23" s="120">
        <v>1</v>
      </c>
      <c r="F23" s="120">
        <v>0</v>
      </c>
      <c r="G23" s="120">
        <v>0</v>
      </c>
      <c r="H23" s="120">
        <v>0</v>
      </c>
    </row>
    <row r="24" spans="1:8" ht="15.75" x14ac:dyDescent="0.25">
      <c r="A24" s="33" t="s">
        <v>13</v>
      </c>
      <c r="B24" s="94">
        <v>0</v>
      </c>
      <c r="C24" s="94">
        <v>4</v>
      </c>
      <c r="D24" s="94">
        <v>0</v>
      </c>
      <c r="E24" s="120">
        <v>3</v>
      </c>
      <c r="F24" s="120">
        <v>1</v>
      </c>
      <c r="G24" s="120">
        <v>0</v>
      </c>
      <c r="H24" s="120">
        <v>0</v>
      </c>
    </row>
    <row r="25" spans="1:8" ht="15.75" x14ac:dyDescent="0.25">
      <c r="A25" s="33" t="s">
        <v>14</v>
      </c>
      <c r="B25" s="94">
        <v>0</v>
      </c>
      <c r="C25" s="94">
        <v>0</v>
      </c>
      <c r="D25" s="94">
        <v>0</v>
      </c>
      <c r="E25" s="120">
        <v>0</v>
      </c>
      <c r="F25" s="120">
        <v>0</v>
      </c>
      <c r="G25" s="120">
        <v>0</v>
      </c>
      <c r="H25" s="120">
        <v>0</v>
      </c>
    </row>
    <row r="26" spans="1:8" ht="15.75" x14ac:dyDescent="0.25">
      <c r="A26" s="33" t="s">
        <v>15</v>
      </c>
      <c r="B26" s="95">
        <v>2</v>
      </c>
      <c r="C26" s="95">
        <v>0</v>
      </c>
      <c r="D26" s="95">
        <v>0</v>
      </c>
      <c r="E26" s="120">
        <v>0</v>
      </c>
      <c r="F26" s="120">
        <v>0</v>
      </c>
      <c r="G26" s="120">
        <v>0</v>
      </c>
      <c r="H26" s="120">
        <v>0</v>
      </c>
    </row>
    <row r="27" spans="1:8" ht="15.75" x14ac:dyDescent="0.25">
      <c r="A27" s="33" t="s">
        <v>16</v>
      </c>
      <c r="B27" s="94">
        <v>0</v>
      </c>
      <c r="C27" s="94">
        <v>0</v>
      </c>
      <c r="D27" s="94">
        <v>0</v>
      </c>
      <c r="E27" s="120">
        <v>0</v>
      </c>
      <c r="F27" s="120">
        <v>0</v>
      </c>
      <c r="G27" s="120">
        <v>0</v>
      </c>
      <c r="H27" s="120">
        <v>0</v>
      </c>
    </row>
    <row r="28" spans="1:8" ht="18.75" x14ac:dyDescent="0.3">
      <c r="A28" s="80" t="s">
        <v>63</v>
      </c>
      <c r="B28" s="94">
        <f>SUM(B21:B27)</f>
        <v>4</v>
      </c>
      <c r="C28" s="94">
        <f>SUM(C21:C27)</f>
        <v>11</v>
      </c>
      <c r="D28" s="94">
        <f>SUM(D21:D27)</f>
        <v>2</v>
      </c>
      <c r="E28" s="94">
        <f t="shared" ref="E28:H28" si="1">SUM(E21:E27)</f>
        <v>10</v>
      </c>
      <c r="F28" s="94">
        <f t="shared" si="1"/>
        <v>3</v>
      </c>
      <c r="G28" s="94">
        <f t="shared" si="1"/>
        <v>2</v>
      </c>
      <c r="H28" s="94">
        <f t="shared" si="1"/>
        <v>0</v>
      </c>
    </row>
    <row r="29" spans="1:8" x14ac:dyDescent="0.25">
      <c r="E29" s="135">
        <f>E28*100/77</f>
        <v>12.987012987012987</v>
      </c>
      <c r="F29" s="135">
        <f t="shared" ref="F29:H29" si="2">F28*100/83</f>
        <v>3.6144578313253013</v>
      </c>
      <c r="G29" s="135">
        <f t="shared" si="2"/>
        <v>2.4096385542168677</v>
      </c>
      <c r="H29" s="135">
        <f t="shared" si="2"/>
        <v>0</v>
      </c>
    </row>
    <row r="30" spans="1:8" x14ac:dyDescent="0.25">
      <c r="E30" s="135"/>
      <c r="F30" s="135"/>
      <c r="G30" s="135"/>
      <c r="H30" s="135"/>
    </row>
  </sheetData>
  <mergeCells count="1">
    <mergeCell ref="A1:D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12"/>
  <sheetViews>
    <sheetView workbookViewId="0">
      <selection activeCell="D20" sqref="D20"/>
    </sheetView>
  </sheetViews>
  <sheetFormatPr defaultRowHeight="15" x14ac:dyDescent="0.25"/>
  <cols>
    <col min="1" max="1" width="14.28515625" customWidth="1"/>
    <col min="13" max="13" width="9.42578125" bestFit="1" customWidth="1"/>
  </cols>
  <sheetData>
    <row r="1" spans="1:13" ht="18.75" x14ac:dyDescent="0.3">
      <c r="A1" s="188" t="s">
        <v>0</v>
      </c>
      <c r="B1" s="188"/>
      <c r="C1" s="188"/>
      <c r="D1" s="188"/>
      <c r="E1" s="188"/>
      <c r="F1" s="188"/>
      <c r="G1" s="188"/>
    </row>
    <row r="3" spans="1:13" ht="18.75" x14ac:dyDescent="0.25">
      <c r="A3" s="189" t="s">
        <v>1</v>
      </c>
      <c r="B3" s="190" t="s">
        <v>3</v>
      </c>
      <c r="C3" s="186">
        <v>5</v>
      </c>
      <c r="D3" s="186"/>
      <c r="E3" s="186">
        <v>4</v>
      </c>
      <c r="F3" s="186"/>
      <c r="G3" s="186">
        <v>3</v>
      </c>
      <c r="H3" s="186"/>
      <c r="I3" s="186">
        <v>2</v>
      </c>
      <c r="J3" s="186"/>
      <c r="K3" s="187" t="s">
        <v>4</v>
      </c>
      <c r="L3" s="187" t="s">
        <v>5</v>
      </c>
      <c r="M3" s="187" t="s">
        <v>6</v>
      </c>
    </row>
    <row r="4" spans="1:13" ht="18.75" x14ac:dyDescent="0.25">
      <c r="A4" s="189"/>
      <c r="B4" s="190"/>
      <c r="C4" s="144" t="s">
        <v>8</v>
      </c>
      <c r="D4" s="144" t="s">
        <v>9</v>
      </c>
      <c r="E4" s="144" t="s">
        <v>8</v>
      </c>
      <c r="F4" s="144" t="s">
        <v>9</v>
      </c>
      <c r="G4" s="144" t="s">
        <v>8</v>
      </c>
      <c r="H4" s="144" t="s">
        <v>9</v>
      </c>
      <c r="I4" s="144" t="s">
        <v>8</v>
      </c>
      <c r="J4" s="144" t="s">
        <v>9</v>
      </c>
      <c r="K4" s="187"/>
      <c r="L4" s="187"/>
      <c r="M4" s="187"/>
    </row>
    <row r="5" spans="1:13" ht="18.75" x14ac:dyDescent="0.3">
      <c r="A5" s="145" t="s">
        <v>10</v>
      </c>
      <c r="B5" s="168"/>
      <c r="C5" s="168"/>
      <c r="D5" s="169"/>
      <c r="E5" s="168"/>
      <c r="F5" s="169"/>
      <c r="G5" s="168"/>
      <c r="H5" s="169"/>
      <c r="I5" s="168"/>
      <c r="J5" s="169"/>
      <c r="K5" s="170"/>
      <c r="L5" s="169"/>
      <c r="M5" s="169"/>
    </row>
    <row r="6" spans="1:13" ht="18.75" x14ac:dyDescent="0.3">
      <c r="A6" s="145" t="s">
        <v>11</v>
      </c>
      <c r="B6" s="168"/>
      <c r="C6" s="168"/>
      <c r="D6" s="169"/>
      <c r="E6" s="168"/>
      <c r="F6" s="169"/>
      <c r="G6" s="168"/>
      <c r="H6" s="169"/>
      <c r="I6" s="168"/>
      <c r="J6" s="169"/>
      <c r="K6" s="170"/>
      <c r="L6" s="169"/>
      <c r="M6" s="169"/>
    </row>
    <row r="7" spans="1:13" ht="18.75" x14ac:dyDescent="0.3">
      <c r="A7" s="145" t="s">
        <v>12</v>
      </c>
      <c r="B7" s="168"/>
      <c r="C7" s="168"/>
      <c r="D7" s="169"/>
      <c r="E7" s="168"/>
      <c r="F7" s="169"/>
      <c r="G7" s="168"/>
      <c r="H7" s="169"/>
      <c r="I7" s="168"/>
      <c r="J7" s="169"/>
      <c r="K7" s="170"/>
      <c r="L7" s="169"/>
      <c r="M7" s="169"/>
    </row>
    <row r="8" spans="1:13" ht="18.75" x14ac:dyDescent="0.3">
      <c r="A8" s="145" t="s">
        <v>13</v>
      </c>
      <c r="B8" s="168"/>
      <c r="C8" s="168"/>
      <c r="D8" s="169"/>
      <c r="E8" s="168"/>
      <c r="F8" s="169"/>
      <c r="G8" s="168"/>
      <c r="H8" s="169"/>
      <c r="I8" s="168"/>
      <c r="J8" s="169"/>
      <c r="K8" s="170"/>
      <c r="L8" s="169"/>
      <c r="M8" s="169"/>
    </row>
    <row r="9" spans="1:13" ht="18.75" x14ac:dyDescent="0.3">
      <c r="A9" s="145" t="s">
        <v>14</v>
      </c>
      <c r="B9" s="168"/>
      <c r="C9" s="168"/>
      <c r="D9" s="169"/>
      <c r="E9" s="168"/>
      <c r="F9" s="169"/>
      <c r="G9" s="168"/>
      <c r="H9" s="169"/>
      <c r="I9" s="168"/>
      <c r="J9" s="169"/>
      <c r="K9" s="170"/>
      <c r="L9" s="169"/>
      <c r="M9" s="169"/>
    </row>
    <row r="10" spans="1:13" ht="18.75" x14ac:dyDescent="0.3">
      <c r="A10" s="145" t="s">
        <v>15</v>
      </c>
      <c r="B10" s="4">
        <v>2</v>
      </c>
      <c r="C10" s="4">
        <v>0</v>
      </c>
      <c r="D10" s="7">
        <v>0</v>
      </c>
      <c r="E10" s="4">
        <v>1</v>
      </c>
      <c r="F10" s="7">
        <v>0</v>
      </c>
      <c r="G10" s="4">
        <v>1</v>
      </c>
      <c r="H10" s="17">
        <f>G10/B10</f>
        <v>0.5</v>
      </c>
      <c r="I10" s="4">
        <v>0</v>
      </c>
      <c r="J10" s="7">
        <f>I10/B10</f>
        <v>0</v>
      </c>
      <c r="K10" s="146">
        <f t="shared" ref="K10:K12" si="0" xml:space="preserve"> (C10*5+E10*4+G10*3+I10*2)/B10</f>
        <v>3.5</v>
      </c>
      <c r="L10" s="7">
        <f>(E10+C10)/B10</f>
        <v>0.5</v>
      </c>
      <c r="M10" s="7">
        <f>(B10-I10)/B10</f>
        <v>1</v>
      </c>
    </row>
    <row r="11" spans="1:13" ht="18.75" x14ac:dyDescent="0.3">
      <c r="A11" s="145" t="s">
        <v>16</v>
      </c>
      <c r="B11" s="4">
        <v>1</v>
      </c>
      <c r="C11" s="4">
        <v>0</v>
      </c>
      <c r="D11" s="7">
        <v>0</v>
      </c>
      <c r="E11" s="4">
        <v>1</v>
      </c>
      <c r="F11" s="7">
        <v>0</v>
      </c>
      <c r="G11" s="4">
        <v>0</v>
      </c>
      <c r="H11" s="17">
        <v>0</v>
      </c>
      <c r="I11" s="4">
        <v>0</v>
      </c>
      <c r="J11" s="7">
        <f t="shared" ref="J11:J12" si="1">I11/B11</f>
        <v>0</v>
      </c>
      <c r="K11" s="146">
        <f t="shared" si="0"/>
        <v>4</v>
      </c>
      <c r="L11" s="7">
        <f>(E11+C11)/B11</f>
        <v>1</v>
      </c>
      <c r="M11" s="7">
        <f>(B11-I11)/B11</f>
        <v>1</v>
      </c>
    </row>
    <row r="12" spans="1:13" ht="18.75" x14ac:dyDescent="0.3">
      <c r="A12" s="147" t="s">
        <v>17</v>
      </c>
      <c r="B12" s="144">
        <f t="shared" ref="B12:G12" si="2">SUM(B5:B11)</f>
        <v>3</v>
      </c>
      <c r="C12" s="144">
        <f t="shared" si="2"/>
        <v>0</v>
      </c>
      <c r="D12" s="144">
        <f t="shared" si="2"/>
        <v>0</v>
      </c>
      <c r="E12" s="144">
        <f t="shared" si="2"/>
        <v>2</v>
      </c>
      <c r="F12" s="144">
        <f t="shared" si="2"/>
        <v>0</v>
      </c>
      <c r="G12" s="144">
        <f t="shared" si="2"/>
        <v>1</v>
      </c>
      <c r="H12" s="17">
        <f>G12/B12</f>
        <v>0.33333333333333331</v>
      </c>
      <c r="I12" s="144">
        <f>SUM(I5:I11)</f>
        <v>0</v>
      </c>
      <c r="J12" s="7">
        <f t="shared" si="1"/>
        <v>0</v>
      </c>
      <c r="K12" s="146">
        <f t="shared" si="0"/>
        <v>3.6666666666666665</v>
      </c>
      <c r="L12" s="17">
        <f t="shared" ref="L12" si="3">(C12+E12)/B12</f>
        <v>0.66666666666666663</v>
      </c>
      <c r="M12" s="7">
        <f>(B12-I12)/B12</f>
        <v>1</v>
      </c>
    </row>
  </sheetData>
  <mergeCells count="10">
    <mergeCell ref="I3:J3"/>
    <mergeCell ref="K3:K4"/>
    <mergeCell ref="L3:L4"/>
    <mergeCell ref="M3:M4"/>
    <mergeCell ref="A1:G1"/>
    <mergeCell ref="A3:A4"/>
    <mergeCell ref="B3:B4"/>
    <mergeCell ref="C3:D3"/>
    <mergeCell ref="E3:F3"/>
    <mergeCell ref="G3:H3"/>
  </mergeCells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I15" sqref="I15"/>
    </sheetView>
  </sheetViews>
  <sheetFormatPr defaultRowHeight="15" x14ac:dyDescent="0.25"/>
  <cols>
    <col min="3" max="3" width="19.42578125" customWidth="1"/>
    <col min="6" max="6" width="13" customWidth="1"/>
    <col min="15" max="15" width="12.28515625" customWidth="1"/>
  </cols>
  <sheetData>
    <row r="1" spans="1:9" x14ac:dyDescent="0.25">
      <c r="A1" s="151"/>
      <c r="B1" s="151"/>
      <c r="C1" s="151" t="s">
        <v>76</v>
      </c>
      <c r="D1" s="151" t="s">
        <v>77</v>
      </c>
      <c r="E1" s="151" t="s">
        <v>78</v>
      </c>
      <c r="F1" s="148" t="s">
        <v>68</v>
      </c>
      <c r="G1" s="155"/>
    </row>
    <row r="2" spans="1:9" x14ac:dyDescent="0.25">
      <c r="A2" s="156" t="s">
        <v>90</v>
      </c>
      <c r="B2" s="149"/>
      <c r="C2" s="149" t="s">
        <v>46</v>
      </c>
      <c r="D2" s="161" t="s">
        <v>98</v>
      </c>
      <c r="E2" s="154" t="s">
        <v>80</v>
      </c>
      <c r="F2" s="160" t="s">
        <v>79</v>
      </c>
      <c r="G2" s="155"/>
    </row>
    <row r="3" spans="1:9" x14ac:dyDescent="0.25">
      <c r="A3" s="191" t="s">
        <v>93</v>
      </c>
      <c r="B3" s="149"/>
      <c r="C3" s="149" t="s">
        <v>91</v>
      </c>
      <c r="D3" s="161" t="s">
        <v>98</v>
      </c>
      <c r="E3" s="154" t="s">
        <v>80</v>
      </c>
      <c r="F3" s="160" t="s">
        <v>79</v>
      </c>
      <c r="G3" s="155"/>
    </row>
    <row r="4" spans="1:9" x14ac:dyDescent="0.25">
      <c r="A4" s="193"/>
      <c r="B4" s="149"/>
      <c r="C4" s="149" t="s">
        <v>92</v>
      </c>
      <c r="D4" s="161" t="s">
        <v>98</v>
      </c>
      <c r="E4" s="154" t="s">
        <v>80</v>
      </c>
      <c r="F4" s="160" t="s">
        <v>79</v>
      </c>
      <c r="G4" s="155"/>
    </row>
    <row r="5" spans="1:9" x14ac:dyDescent="0.25">
      <c r="A5" s="153" t="s">
        <v>94</v>
      </c>
      <c r="B5" s="149"/>
      <c r="C5" s="157" t="s">
        <v>48</v>
      </c>
      <c r="D5" s="161" t="s">
        <v>99</v>
      </c>
      <c r="E5" s="154" t="s">
        <v>80</v>
      </c>
      <c r="F5" s="160" t="s">
        <v>79</v>
      </c>
      <c r="G5" s="155"/>
    </row>
    <row r="6" spans="1:9" x14ac:dyDescent="0.25">
      <c r="A6" s="191" t="s">
        <v>85</v>
      </c>
      <c r="B6" s="149"/>
      <c r="C6" s="157" t="s">
        <v>66</v>
      </c>
      <c r="D6" s="161" t="s">
        <v>99</v>
      </c>
      <c r="E6" s="154" t="s">
        <v>80</v>
      </c>
      <c r="F6" s="160" t="s">
        <v>79</v>
      </c>
      <c r="G6" s="155"/>
    </row>
    <row r="7" spans="1:9" x14ac:dyDescent="0.25">
      <c r="A7" s="192"/>
      <c r="B7" s="149"/>
      <c r="C7" s="157" t="s">
        <v>35</v>
      </c>
      <c r="D7" s="161" t="s">
        <v>99</v>
      </c>
      <c r="E7" s="154" t="s">
        <v>80</v>
      </c>
      <c r="F7" s="160" t="s">
        <v>79</v>
      </c>
      <c r="G7" s="155"/>
    </row>
    <row r="8" spans="1:9" x14ac:dyDescent="0.25">
      <c r="A8" s="192"/>
      <c r="B8" s="149"/>
      <c r="C8" s="164" t="s">
        <v>87</v>
      </c>
      <c r="D8" s="165" t="s">
        <v>80</v>
      </c>
      <c r="E8" s="166" t="s">
        <v>83</v>
      </c>
      <c r="F8" s="165" t="s">
        <v>80</v>
      </c>
      <c r="G8" s="155"/>
    </row>
    <row r="9" spans="1:9" x14ac:dyDescent="0.25">
      <c r="A9" s="192"/>
      <c r="B9" s="152"/>
      <c r="C9" s="158" t="s">
        <v>88</v>
      </c>
      <c r="D9" s="154" t="s">
        <v>80</v>
      </c>
      <c r="E9" s="163" t="s">
        <v>83</v>
      </c>
      <c r="F9" s="160" t="s">
        <v>79</v>
      </c>
      <c r="G9" s="155" t="s">
        <v>100</v>
      </c>
    </row>
    <row r="10" spans="1:9" x14ac:dyDescent="0.25">
      <c r="A10" s="193"/>
      <c r="B10" s="149"/>
      <c r="C10" s="159" t="s">
        <v>89</v>
      </c>
      <c r="D10" s="154" t="s">
        <v>80</v>
      </c>
      <c r="E10" s="162" t="s">
        <v>83</v>
      </c>
      <c r="F10" s="160" t="s">
        <v>79</v>
      </c>
      <c r="G10" s="155" t="s">
        <v>100</v>
      </c>
    </row>
    <row r="11" spans="1:9" x14ac:dyDescent="0.25">
      <c r="A11" s="191" t="s">
        <v>86</v>
      </c>
      <c r="B11" s="149"/>
      <c r="C11" s="157" t="s">
        <v>40</v>
      </c>
      <c r="D11" s="154" t="s">
        <v>80</v>
      </c>
      <c r="E11" s="162"/>
      <c r="F11" s="160" t="s">
        <v>79</v>
      </c>
      <c r="G11" s="155" t="s">
        <v>100</v>
      </c>
    </row>
    <row r="12" spans="1:9" x14ac:dyDescent="0.25">
      <c r="A12" s="192"/>
      <c r="B12" s="149"/>
      <c r="C12" s="157" t="s">
        <v>95</v>
      </c>
      <c r="D12" s="162" t="s">
        <v>99</v>
      </c>
      <c r="E12" s="154" t="s">
        <v>80</v>
      </c>
      <c r="F12" s="160" t="s">
        <v>79</v>
      </c>
      <c r="G12" s="155"/>
    </row>
    <row r="13" spans="1:9" x14ac:dyDescent="0.25">
      <c r="A13" s="192"/>
      <c r="B13" s="149"/>
      <c r="C13" s="157" t="s">
        <v>36</v>
      </c>
      <c r="D13" s="162" t="s">
        <v>99</v>
      </c>
      <c r="E13" s="154" t="s">
        <v>80</v>
      </c>
      <c r="F13" s="160" t="s">
        <v>79</v>
      </c>
      <c r="G13" s="155"/>
    </row>
    <row r="14" spans="1:9" x14ac:dyDescent="0.25">
      <c r="A14" s="192"/>
      <c r="B14" s="149"/>
      <c r="C14" s="157" t="s">
        <v>96</v>
      </c>
      <c r="D14" s="162" t="s">
        <v>99</v>
      </c>
      <c r="E14" s="154" t="s">
        <v>80</v>
      </c>
      <c r="F14" s="160" t="s">
        <v>79</v>
      </c>
      <c r="G14" s="155"/>
      <c r="I14" s="150"/>
    </row>
    <row r="15" spans="1:9" x14ac:dyDescent="0.25">
      <c r="A15" s="193"/>
      <c r="B15" s="149"/>
      <c r="C15" s="157" t="s">
        <v>97</v>
      </c>
      <c r="D15" s="162" t="s">
        <v>99</v>
      </c>
      <c r="E15" s="154" t="s">
        <v>80</v>
      </c>
      <c r="F15" s="160" t="s">
        <v>79</v>
      </c>
      <c r="G15" s="155"/>
    </row>
    <row r="18" spans="14:15" x14ac:dyDescent="0.25">
      <c r="N18" s="118" t="s">
        <v>79</v>
      </c>
      <c r="O18" s="118" t="s">
        <v>81</v>
      </c>
    </row>
    <row r="19" spans="14:15" x14ac:dyDescent="0.25">
      <c r="N19" s="118" t="s">
        <v>80</v>
      </c>
      <c r="O19" s="118" t="s">
        <v>82</v>
      </c>
    </row>
    <row r="20" spans="14:15" x14ac:dyDescent="0.25">
      <c r="N20" s="118" t="s">
        <v>83</v>
      </c>
      <c r="O20" s="118" t="s">
        <v>84</v>
      </c>
    </row>
  </sheetData>
  <mergeCells count="3">
    <mergeCell ref="A11:A15"/>
    <mergeCell ref="A3:A4"/>
    <mergeCell ref="A6:A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Q28"/>
  <sheetViews>
    <sheetView workbookViewId="0">
      <selection activeCell="D14" sqref="D14"/>
    </sheetView>
  </sheetViews>
  <sheetFormatPr defaultRowHeight="15" x14ac:dyDescent="0.25"/>
  <cols>
    <col min="1" max="1" width="16.7109375" customWidth="1"/>
    <col min="2" max="2" width="10.140625" customWidth="1"/>
    <col min="3" max="3" width="12.85546875" customWidth="1"/>
    <col min="4" max="4" width="11.140625" customWidth="1"/>
    <col min="8" max="8" width="11.28515625" customWidth="1"/>
    <col min="9" max="9" width="10.85546875" customWidth="1"/>
    <col min="10" max="10" width="15.85546875" style="93" customWidth="1"/>
    <col min="11" max="13" width="9.140625" style="93"/>
    <col min="14" max="14" width="14.42578125" style="93" customWidth="1"/>
    <col min="15" max="17" width="9.140625" style="93"/>
  </cols>
  <sheetData>
    <row r="2" spans="1:17" ht="15.75" x14ac:dyDescent="0.25">
      <c r="A2" s="183" t="s">
        <v>41</v>
      </c>
      <c r="B2" s="183"/>
      <c r="C2" s="183"/>
      <c r="D2" s="68">
        <v>43252</v>
      </c>
      <c r="E2" s="56"/>
      <c r="F2" s="56"/>
      <c r="G2" s="56"/>
    </row>
    <row r="3" spans="1:17" ht="15.75" x14ac:dyDescent="0.25">
      <c r="A3" s="31" t="s">
        <v>22</v>
      </c>
      <c r="B3" s="31"/>
      <c r="C3" s="31">
        <v>27</v>
      </c>
      <c r="D3" s="31"/>
      <c r="E3" s="31"/>
      <c r="F3" s="31"/>
      <c r="G3" s="31"/>
    </row>
    <row r="4" spans="1:17" ht="47.25" x14ac:dyDescent="0.25">
      <c r="A4" s="32" t="s">
        <v>1</v>
      </c>
      <c r="B4" s="32" t="s">
        <v>2</v>
      </c>
      <c r="C4" s="32" t="s">
        <v>42</v>
      </c>
      <c r="D4" s="32" t="s">
        <v>43</v>
      </c>
      <c r="E4" s="32" t="s">
        <v>44</v>
      </c>
      <c r="F4" s="32" t="s">
        <v>23</v>
      </c>
      <c r="G4" s="32" t="s">
        <v>24</v>
      </c>
      <c r="H4" s="32" t="s">
        <v>45</v>
      </c>
    </row>
    <row r="5" spans="1:17" ht="18.75" x14ac:dyDescent="0.3">
      <c r="A5" s="33" t="s">
        <v>25</v>
      </c>
      <c r="B5" s="33">
        <v>31</v>
      </c>
      <c r="C5" s="33">
        <v>29</v>
      </c>
      <c r="D5" s="33">
        <v>29</v>
      </c>
      <c r="E5" s="57">
        <f>D5/C5</f>
        <v>1</v>
      </c>
      <c r="F5" s="34">
        <v>82</v>
      </c>
      <c r="G5" s="33">
        <v>27</v>
      </c>
      <c r="H5" s="36">
        <v>52</v>
      </c>
      <c r="N5" s="81" t="s">
        <v>1</v>
      </c>
      <c r="O5" s="82">
        <v>27</v>
      </c>
      <c r="P5" s="82" t="s">
        <v>57</v>
      </c>
      <c r="Q5" s="82" t="s">
        <v>58</v>
      </c>
    </row>
    <row r="6" spans="1:17" ht="18.75" x14ac:dyDescent="0.3">
      <c r="A6" s="33" t="s">
        <v>11</v>
      </c>
      <c r="B6" s="33">
        <v>24</v>
      </c>
      <c r="C6" s="33">
        <v>24</v>
      </c>
      <c r="D6" s="33">
        <v>24</v>
      </c>
      <c r="E6" s="57">
        <f t="shared" ref="E6:E12" si="0">D6/C6</f>
        <v>1</v>
      </c>
      <c r="F6" s="33">
        <v>78</v>
      </c>
      <c r="G6" s="33">
        <v>27</v>
      </c>
      <c r="H6" s="58">
        <v>53</v>
      </c>
      <c r="N6" s="33" t="s">
        <v>25</v>
      </c>
      <c r="O6" s="78">
        <v>2</v>
      </c>
      <c r="P6" s="78">
        <v>7</v>
      </c>
      <c r="Q6" s="78">
        <v>1</v>
      </c>
    </row>
    <row r="7" spans="1:17" ht="18.75" x14ac:dyDescent="0.3">
      <c r="A7" s="33" t="s">
        <v>12</v>
      </c>
      <c r="B7" s="33">
        <v>21</v>
      </c>
      <c r="C7" s="33">
        <v>21</v>
      </c>
      <c r="D7" s="33">
        <v>20</v>
      </c>
      <c r="E7" s="57">
        <f t="shared" si="0"/>
        <v>0.95238095238095233</v>
      </c>
      <c r="F7" s="33">
        <v>72</v>
      </c>
      <c r="G7" s="34">
        <v>18</v>
      </c>
      <c r="H7" s="58">
        <v>44</v>
      </c>
      <c r="I7" t="s">
        <v>46</v>
      </c>
      <c r="N7" s="33" t="s">
        <v>11</v>
      </c>
      <c r="O7" s="78">
        <v>1</v>
      </c>
      <c r="P7" s="78">
        <v>9</v>
      </c>
      <c r="Q7" s="78">
        <v>0</v>
      </c>
    </row>
    <row r="8" spans="1:17" ht="18.75" x14ac:dyDescent="0.3">
      <c r="A8" s="33" t="s">
        <v>13</v>
      </c>
      <c r="B8" s="33">
        <v>42</v>
      </c>
      <c r="C8" s="33">
        <v>42</v>
      </c>
      <c r="D8" s="33">
        <v>40</v>
      </c>
      <c r="E8" s="57">
        <f t="shared" si="0"/>
        <v>0.95238095238095233</v>
      </c>
      <c r="F8" s="34">
        <v>74</v>
      </c>
      <c r="G8" s="33">
        <v>14</v>
      </c>
      <c r="H8" s="58">
        <v>50</v>
      </c>
      <c r="I8" t="s">
        <v>47</v>
      </c>
      <c r="N8" s="33" t="s">
        <v>12</v>
      </c>
      <c r="O8" s="78">
        <v>1</v>
      </c>
      <c r="P8" s="78">
        <v>4</v>
      </c>
      <c r="Q8" s="78">
        <v>0</v>
      </c>
    </row>
    <row r="9" spans="1:17" ht="18.75" x14ac:dyDescent="0.3">
      <c r="A9" s="33" t="s">
        <v>14</v>
      </c>
      <c r="B9" s="33">
        <v>20</v>
      </c>
      <c r="C9" s="33">
        <v>19</v>
      </c>
      <c r="D9" s="33">
        <v>18</v>
      </c>
      <c r="E9" s="57">
        <f t="shared" si="0"/>
        <v>0.94736842105263153</v>
      </c>
      <c r="F9" s="33">
        <v>74</v>
      </c>
      <c r="G9" s="34">
        <v>18</v>
      </c>
      <c r="H9" s="58">
        <v>47</v>
      </c>
      <c r="I9" t="s">
        <v>48</v>
      </c>
      <c r="N9" s="33" t="s">
        <v>13</v>
      </c>
      <c r="O9" s="78">
        <v>2</v>
      </c>
      <c r="P9" s="78">
        <v>12</v>
      </c>
      <c r="Q9" s="78">
        <v>0</v>
      </c>
    </row>
    <row r="10" spans="1:17" ht="18.75" x14ac:dyDescent="0.3">
      <c r="A10" s="33" t="s">
        <v>15</v>
      </c>
      <c r="B10" s="33">
        <v>9</v>
      </c>
      <c r="C10" s="33">
        <v>9</v>
      </c>
      <c r="D10" s="33">
        <v>8</v>
      </c>
      <c r="E10" s="57">
        <f t="shared" si="0"/>
        <v>0.88888888888888884</v>
      </c>
      <c r="F10" s="33">
        <v>56</v>
      </c>
      <c r="G10" s="33">
        <v>18</v>
      </c>
      <c r="H10" s="58">
        <v>42.3</v>
      </c>
      <c r="I10" t="s">
        <v>66</v>
      </c>
      <c r="N10" s="33" t="s">
        <v>14</v>
      </c>
      <c r="O10" s="78">
        <v>1</v>
      </c>
      <c r="P10" s="78">
        <v>4</v>
      </c>
      <c r="Q10" s="78">
        <v>0</v>
      </c>
    </row>
    <row r="11" spans="1:17" ht="18.75" x14ac:dyDescent="0.3">
      <c r="A11" s="33" t="s">
        <v>55</v>
      </c>
      <c r="B11" s="33">
        <v>5</v>
      </c>
      <c r="C11" s="33">
        <v>5</v>
      </c>
      <c r="D11" s="33">
        <v>4</v>
      </c>
      <c r="E11" s="57">
        <f t="shared" si="0"/>
        <v>0.8</v>
      </c>
      <c r="F11" s="33">
        <v>62</v>
      </c>
      <c r="G11" s="33">
        <v>23</v>
      </c>
      <c r="H11" s="58">
        <v>35.6</v>
      </c>
      <c r="I11" t="s">
        <v>35</v>
      </c>
      <c r="N11" s="33" t="s">
        <v>15</v>
      </c>
      <c r="O11" s="78">
        <v>0</v>
      </c>
      <c r="P11" s="78">
        <v>0</v>
      </c>
      <c r="Q11" s="78">
        <v>0</v>
      </c>
    </row>
    <row r="12" spans="1:17" ht="18.75" x14ac:dyDescent="0.3">
      <c r="A12" s="33" t="s">
        <v>16</v>
      </c>
      <c r="B12" s="59">
        <v>11</v>
      </c>
      <c r="C12" s="34">
        <v>7</v>
      </c>
      <c r="D12" s="34">
        <v>3</v>
      </c>
      <c r="E12" s="35">
        <f t="shared" si="0"/>
        <v>0.42857142857142855</v>
      </c>
      <c r="F12" s="34">
        <v>33</v>
      </c>
      <c r="G12" s="34">
        <v>9</v>
      </c>
      <c r="H12" s="36">
        <v>24</v>
      </c>
      <c r="I12" t="s">
        <v>49</v>
      </c>
      <c r="N12" s="33" t="s">
        <v>16</v>
      </c>
      <c r="O12" s="78">
        <v>1</v>
      </c>
      <c r="P12" s="78">
        <v>0</v>
      </c>
      <c r="Q12" s="78">
        <v>0</v>
      </c>
    </row>
    <row r="13" spans="1:17" ht="18.75" x14ac:dyDescent="0.3">
      <c r="A13" s="37" t="s">
        <v>27</v>
      </c>
      <c r="B13" s="37">
        <f>SUM(B5:B12)</f>
        <v>163</v>
      </c>
      <c r="C13" s="37">
        <f t="shared" ref="C13:D13" si="1">SUM(C5:C12)</f>
        <v>156</v>
      </c>
      <c r="D13" s="37">
        <f t="shared" si="1"/>
        <v>146</v>
      </c>
      <c r="E13" s="63">
        <f>D13/C13</f>
        <v>0.9358974358974359</v>
      </c>
      <c r="F13" s="38">
        <f>MAX(F5:F12)</f>
        <v>82</v>
      </c>
      <c r="G13" s="77">
        <f>MIN(G5:G12)</f>
        <v>9</v>
      </c>
      <c r="H13" s="77">
        <f t="shared" ref="H13" si="2">AVERAGE(H5:H12)</f>
        <v>43.487500000000004</v>
      </c>
      <c r="N13" s="34" t="s">
        <v>64</v>
      </c>
      <c r="O13" s="79">
        <f>SUM(O7:O12)</f>
        <v>6</v>
      </c>
      <c r="P13" s="79">
        <f>SUM(P7:P12)</f>
        <v>29</v>
      </c>
      <c r="Q13" s="79">
        <f>SUM(Q7:Q12)</f>
        <v>0</v>
      </c>
    </row>
    <row r="14" spans="1:17" ht="15.75" x14ac:dyDescent="0.25">
      <c r="A14" s="64" t="s">
        <v>28</v>
      </c>
      <c r="B14" s="64">
        <v>9611</v>
      </c>
      <c r="C14" s="65">
        <v>9212</v>
      </c>
      <c r="D14" s="65">
        <v>8122</v>
      </c>
      <c r="E14" s="66">
        <f>D14/C14</f>
        <v>0.88167607468519327</v>
      </c>
      <c r="F14" s="65">
        <v>100</v>
      </c>
      <c r="G14" s="65">
        <v>0</v>
      </c>
      <c r="H14" s="65">
        <v>45.06</v>
      </c>
    </row>
    <row r="15" spans="1:17" ht="15.75" x14ac:dyDescent="0.25">
      <c r="A15" s="72" t="s">
        <v>52</v>
      </c>
      <c r="B15" s="173"/>
      <c r="C15" s="136"/>
      <c r="D15" s="136"/>
      <c r="E15" s="137"/>
      <c r="F15" s="136"/>
      <c r="G15" s="136"/>
      <c r="H15" s="103"/>
    </row>
    <row r="16" spans="1:17" ht="15.75" x14ac:dyDescent="0.25">
      <c r="A16" s="72" t="s">
        <v>20</v>
      </c>
      <c r="B16" s="173"/>
      <c r="C16" s="136"/>
      <c r="D16" s="136"/>
      <c r="E16" s="137"/>
      <c r="F16" s="136"/>
      <c r="G16" s="136"/>
      <c r="H16" s="103"/>
    </row>
    <row r="17" spans="1:14" ht="15.75" x14ac:dyDescent="0.25">
      <c r="A17" s="72" t="s">
        <v>19</v>
      </c>
      <c r="B17" s="60">
        <v>5</v>
      </c>
      <c r="C17" s="60">
        <v>5</v>
      </c>
      <c r="D17" s="60">
        <v>4</v>
      </c>
      <c r="E17" s="73">
        <f>D17/C17</f>
        <v>0.8</v>
      </c>
      <c r="F17" s="60">
        <v>68</v>
      </c>
      <c r="G17" s="60">
        <v>9</v>
      </c>
      <c r="H17" s="62">
        <v>36</v>
      </c>
    </row>
    <row r="18" spans="1:14" x14ac:dyDescent="0.25">
      <c r="A18" s="67" t="s">
        <v>29</v>
      </c>
      <c r="B18" s="67"/>
      <c r="C18" s="67">
        <f>C13-D13</f>
        <v>10</v>
      </c>
    </row>
    <row r="19" spans="1:14" ht="18.75" x14ac:dyDescent="0.3">
      <c r="J19" s="81" t="s">
        <v>1</v>
      </c>
      <c r="K19" s="82" t="s">
        <v>59</v>
      </c>
      <c r="L19" s="82" t="s">
        <v>60</v>
      </c>
      <c r="M19" s="82" t="s">
        <v>61</v>
      </c>
      <c r="N19" s="82" t="s">
        <v>62</v>
      </c>
    </row>
    <row r="20" spans="1:14" ht="18.75" x14ac:dyDescent="0.3">
      <c r="J20" s="33" t="s">
        <v>25</v>
      </c>
      <c r="K20" s="78">
        <v>5</v>
      </c>
      <c r="L20" s="78">
        <v>3</v>
      </c>
      <c r="M20" s="78">
        <v>1</v>
      </c>
      <c r="N20" s="78">
        <v>0</v>
      </c>
    </row>
    <row r="21" spans="1:14" ht="18.75" x14ac:dyDescent="0.3">
      <c r="J21" s="33" t="s">
        <v>11</v>
      </c>
      <c r="K21" s="78">
        <v>6</v>
      </c>
      <c r="L21" s="78">
        <v>3</v>
      </c>
      <c r="M21" s="78">
        <v>0</v>
      </c>
      <c r="N21" s="78">
        <v>0</v>
      </c>
    </row>
    <row r="22" spans="1:14" ht="18.75" x14ac:dyDescent="0.3">
      <c r="J22" s="33" t="s">
        <v>12</v>
      </c>
      <c r="K22" s="78">
        <v>2</v>
      </c>
      <c r="L22" s="78">
        <v>1</v>
      </c>
      <c r="M22" s="78">
        <v>0</v>
      </c>
      <c r="N22" s="78">
        <v>0</v>
      </c>
    </row>
    <row r="23" spans="1:14" ht="18.75" x14ac:dyDescent="0.3">
      <c r="J23" s="33" t="s">
        <v>13</v>
      </c>
      <c r="K23" s="78">
        <v>6</v>
      </c>
      <c r="L23" s="78">
        <v>4</v>
      </c>
      <c r="M23" s="78">
        <v>0</v>
      </c>
      <c r="N23" s="78">
        <v>0</v>
      </c>
    </row>
    <row r="24" spans="1:14" ht="18.75" x14ac:dyDescent="0.3">
      <c r="J24" s="33" t="s">
        <v>14</v>
      </c>
      <c r="K24" s="78">
        <v>3</v>
      </c>
      <c r="L24" s="78">
        <v>1</v>
      </c>
      <c r="M24" s="78">
        <v>0</v>
      </c>
      <c r="N24" s="78">
        <v>0</v>
      </c>
    </row>
    <row r="25" spans="1:14" ht="18.75" x14ac:dyDescent="0.3">
      <c r="J25" s="33" t="s">
        <v>15</v>
      </c>
      <c r="K25" s="78">
        <v>0</v>
      </c>
      <c r="L25" s="78">
        <v>0</v>
      </c>
      <c r="M25" s="78">
        <v>0</v>
      </c>
      <c r="N25" s="78">
        <v>0</v>
      </c>
    </row>
    <row r="26" spans="1:14" ht="18.75" x14ac:dyDescent="0.3">
      <c r="J26" s="33" t="s">
        <v>16</v>
      </c>
      <c r="K26" s="78">
        <v>0</v>
      </c>
      <c r="L26" s="78">
        <v>0</v>
      </c>
      <c r="M26" s="78">
        <v>0</v>
      </c>
      <c r="N26" s="78">
        <v>0</v>
      </c>
    </row>
    <row r="27" spans="1:14" ht="18.75" x14ac:dyDescent="0.3">
      <c r="J27" s="34" t="s">
        <v>64</v>
      </c>
      <c r="K27" s="79">
        <f>SUM(K20:K26)</f>
        <v>22</v>
      </c>
      <c r="L27" s="79">
        <f t="shared" ref="L27:N27" si="3">SUM(L20:L26)</f>
        <v>12</v>
      </c>
      <c r="M27" s="79">
        <f t="shared" si="3"/>
        <v>1</v>
      </c>
      <c r="N27" s="79">
        <f t="shared" si="3"/>
        <v>0</v>
      </c>
    </row>
    <row r="28" spans="1:14" ht="18.75" x14ac:dyDescent="0.3">
      <c r="J28" s="80"/>
      <c r="K28" s="78">
        <f>K27*100/159</f>
        <v>13.836477987421384</v>
      </c>
      <c r="L28" s="78">
        <f t="shared" ref="L28:N28" si="4">L27*100/159</f>
        <v>7.5471698113207548</v>
      </c>
      <c r="M28" s="78">
        <f t="shared" si="4"/>
        <v>0.62893081761006286</v>
      </c>
      <c r="N28" s="78">
        <f t="shared" si="4"/>
        <v>0</v>
      </c>
    </row>
  </sheetData>
  <mergeCells count="1">
    <mergeCell ref="A2:C2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R28"/>
  <sheetViews>
    <sheetView workbookViewId="0">
      <selection activeCell="L18" sqref="L18"/>
    </sheetView>
  </sheetViews>
  <sheetFormatPr defaultRowHeight="15" x14ac:dyDescent="0.25"/>
  <cols>
    <col min="1" max="1" width="17.5703125" customWidth="1"/>
    <col min="3" max="3" width="13.28515625" customWidth="1"/>
    <col min="4" max="4" width="11" customWidth="1"/>
    <col min="5" max="5" width="10.85546875" customWidth="1"/>
    <col min="6" max="6" width="10.28515625" customWidth="1"/>
    <col min="7" max="7" width="10.140625" customWidth="1"/>
    <col min="8" max="8" width="10.28515625" customWidth="1"/>
    <col min="9" max="9" width="12.7109375" customWidth="1"/>
  </cols>
  <sheetData>
    <row r="1" spans="1:18" ht="15.75" x14ac:dyDescent="0.25">
      <c r="A1" s="183" t="s">
        <v>21</v>
      </c>
      <c r="B1" s="183"/>
      <c r="C1" s="75">
        <v>42883</v>
      </c>
      <c r="D1" s="29"/>
      <c r="E1" s="29"/>
      <c r="F1" s="29"/>
      <c r="G1" s="29"/>
      <c r="H1" s="75"/>
      <c r="I1" s="18"/>
      <c r="J1" s="23"/>
      <c r="K1" s="23"/>
      <c r="L1" s="23"/>
      <c r="M1" s="23"/>
      <c r="N1" s="23"/>
      <c r="O1" s="23"/>
      <c r="P1" s="23"/>
      <c r="Q1" s="23"/>
      <c r="R1" s="23"/>
    </row>
    <row r="2" spans="1:18" ht="15.75" x14ac:dyDescent="0.25">
      <c r="A2" s="30" t="s">
        <v>22</v>
      </c>
      <c r="B2" s="30"/>
      <c r="C2" s="30">
        <v>40</v>
      </c>
      <c r="D2" s="31"/>
      <c r="E2" s="31"/>
      <c r="F2" s="31"/>
      <c r="G2" s="31"/>
      <c r="H2" s="31"/>
      <c r="I2" s="23"/>
      <c r="J2" s="23"/>
      <c r="K2" s="23"/>
      <c r="L2" s="23"/>
      <c r="M2" s="23"/>
      <c r="N2" s="23"/>
      <c r="O2" s="23"/>
      <c r="P2" s="23"/>
      <c r="Q2" s="23"/>
      <c r="R2" s="23"/>
    </row>
    <row r="3" spans="1:18" ht="62.25" customHeight="1" x14ac:dyDescent="0.25">
      <c r="A3" s="32" t="s">
        <v>1</v>
      </c>
      <c r="B3" s="49" t="s">
        <v>2</v>
      </c>
      <c r="C3" s="49" t="s">
        <v>33</v>
      </c>
      <c r="D3" s="49" t="s">
        <v>32</v>
      </c>
      <c r="E3" s="49" t="s">
        <v>31</v>
      </c>
      <c r="F3" s="49" t="s">
        <v>23</v>
      </c>
      <c r="G3" s="49" t="s">
        <v>24</v>
      </c>
      <c r="H3" s="49" t="s">
        <v>30</v>
      </c>
      <c r="I3" s="24"/>
      <c r="J3" s="24"/>
      <c r="K3" s="24"/>
      <c r="L3" s="48"/>
      <c r="M3" s="48"/>
      <c r="N3" s="48"/>
      <c r="O3" s="48"/>
      <c r="P3" s="23"/>
      <c r="Q3" s="23"/>
      <c r="R3" s="23"/>
    </row>
    <row r="4" spans="1:18" ht="18.75" x14ac:dyDescent="0.25">
      <c r="A4" s="33" t="s">
        <v>25</v>
      </c>
      <c r="B4" s="33">
        <v>4</v>
      </c>
      <c r="C4" s="34">
        <v>4</v>
      </c>
      <c r="D4" s="34">
        <v>4</v>
      </c>
      <c r="E4" s="35">
        <f>D4/C4</f>
        <v>1</v>
      </c>
      <c r="F4" s="34">
        <v>72</v>
      </c>
      <c r="G4" s="34">
        <v>44</v>
      </c>
      <c r="H4" s="36">
        <v>60</v>
      </c>
      <c r="I4" s="24"/>
      <c r="J4" s="24"/>
      <c r="K4" s="24"/>
      <c r="L4" s="48"/>
      <c r="M4" s="48"/>
      <c r="N4" s="48"/>
      <c r="O4" s="48"/>
      <c r="P4" s="23"/>
      <c r="Q4" s="23"/>
      <c r="R4" s="23"/>
    </row>
    <row r="5" spans="1:18" ht="18.75" x14ac:dyDescent="0.25">
      <c r="A5" s="33" t="s">
        <v>11</v>
      </c>
      <c r="B5" s="33">
        <v>10</v>
      </c>
      <c r="C5" s="34">
        <v>9</v>
      </c>
      <c r="D5" s="34">
        <v>8</v>
      </c>
      <c r="E5" s="35">
        <f t="shared" ref="E5:E10" si="0">D5/C5</f>
        <v>0.88888888888888884</v>
      </c>
      <c r="F5" s="34">
        <v>88</v>
      </c>
      <c r="G5" s="34">
        <v>14</v>
      </c>
      <c r="H5" s="36">
        <v>52</v>
      </c>
      <c r="I5" s="51" t="s">
        <v>37</v>
      </c>
      <c r="J5" s="19"/>
      <c r="K5" s="20"/>
      <c r="L5" s="21"/>
      <c r="M5" s="20"/>
      <c r="N5" s="20"/>
      <c r="O5" s="21"/>
      <c r="P5" s="23"/>
      <c r="Q5" s="23"/>
      <c r="R5" s="23"/>
    </row>
    <row r="6" spans="1:18" ht="18.75" x14ac:dyDescent="0.25">
      <c r="A6" s="33" t="s">
        <v>12</v>
      </c>
      <c r="B6" s="33">
        <v>4</v>
      </c>
      <c r="C6" s="34">
        <v>3</v>
      </c>
      <c r="D6" s="34">
        <v>3</v>
      </c>
      <c r="E6" s="35">
        <f t="shared" si="0"/>
        <v>1</v>
      </c>
      <c r="F6" s="34">
        <v>50</v>
      </c>
      <c r="G6" s="34">
        <v>48</v>
      </c>
      <c r="H6" s="36">
        <v>49</v>
      </c>
      <c r="I6" s="20"/>
      <c r="J6" s="19"/>
      <c r="K6" s="20"/>
      <c r="L6" s="21"/>
      <c r="M6" s="20"/>
      <c r="N6" s="20"/>
      <c r="O6" s="21"/>
      <c r="P6" s="23"/>
      <c r="Q6" s="23"/>
      <c r="R6" s="23"/>
    </row>
    <row r="7" spans="1:18" ht="18.75" x14ac:dyDescent="0.25">
      <c r="A7" s="33" t="s">
        <v>13</v>
      </c>
      <c r="B7" s="33">
        <v>2</v>
      </c>
      <c r="C7" s="34">
        <v>2</v>
      </c>
      <c r="D7" s="34">
        <v>2</v>
      </c>
      <c r="E7" s="35">
        <f t="shared" si="0"/>
        <v>1</v>
      </c>
      <c r="F7" s="34">
        <v>70</v>
      </c>
      <c r="G7" s="34">
        <v>46</v>
      </c>
      <c r="H7" s="36">
        <v>58</v>
      </c>
      <c r="I7" s="20"/>
      <c r="J7" s="19"/>
      <c r="K7" s="20"/>
      <c r="L7" s="21"/>
      <c r="M7" s="20"/>
      <c r="N7" s="20"/>
      <c r="O7" s="21"/>
      <c r="P7" s="23"/>
      <c r="Q7" s="23"/>
      <c r="R7" s="23"/>
    </row>
    <row r="8" spans="1:18" ht="18.75" x14ac:dyDescent="0.25">
      <c r="A8" s="33" t="s">
        <v>14</v>
      </c>
      <c r="B8" s="33">
        <v>7</v>
      </c>
      <c r="C8" s="34">
        <v>7</v>
      </c>
      <c r="D8" s="34">
        <v>6</v>
      </c>
      <c r="E8" s="35">
        <f t="shared" si="0"/>
        <v>0.8571428571428571</v>
      </c>
      <c r="F8" s="34">
        <v>70</v>
      </c>
      <c r="G8" s="34">
        <v>27</v>
      </c>
      <c r="H8" s="36">
        <v>47</v>
      </c>
      <c r="I8" s="51" t="s">
        <v>34</v>
      </c>
      <c r="J8" s="19"/>
      <c r="K8" s="20"/>
      <c r="L8" s="21"/>
      <c r="M8" s="20"/>
      <c r="N8" s="20"/>
      <c r="O8" s="21"/>
      <c r="P8" s="23"/>
      <c r="Q8" s="23"/>
      <c r="R8" s="23"/>
    </row>
    <row r="9" spans="1:18" ht="18.75" x14ac:dyDescent="0.25">
      <c r="A9" s="33" t="s">
        <v>15</v>
      </c>
      <c r="B9" s="33">
        <v>2</v>
      </c>
      <c r="C9" s="34">
        <v>2</v>
      </c>
      <c r="D9" s="34">
        <v>2</v>
      </c>
      <c r="E9" s="35">
        <f t="shared" si="0"/>
        <v>1</v>
      </c>
      <c r="F9" s="34">
        <v>50</v>
      </c>
      <c r="G9" s="34">
        <v>40</v>
      </c>
      <c r="H9" s="36">
        <v>45</v>
      </c>
      <c r="J9" s="19"/>
      <c r="K9" s="20"/>
      <c r="L9" s="21"/>
      <c r="M9" s="20"/>
      <c r="N9" s="20"/>
      <c r="O9" s="21"/>
      <c r="P9" s="23"/>
      <c r="Q9" s="23"/>
      <c r="R9" s="23"/>
    </row>
    <row r="10" spans="1:18" ht="18.75" x14ac:dyDescent="0.25">
      <c r="A10" s="33" t="s">
        <v>16</v>
      </c>
      <c r="B10" s="33">
        <v>1</v>
      </c>
      <c r="C10" s="34">
        <v>1</v>
      </c>
      <c r="D10" s="34">
        <v>0</v>
      </c>
      <c r="E10" s="35">
        <f t="shared" si="0"/>
        <v>0</v>
      </c>
      <c r="F10" s="34">
        <v>34</v>
      </c>
      <c r="G10" s="34">
        <v>34</v>
      </c>
      <c r="H10" s="36">
        <v>34</v>
      </c>
      <c r="I10" s="51" t="s">
        <v>36</v>
      </c>
      <c r="J10" s="19"/>
      <c r="K10" s="20"/>
      <c r="L10" s="21"/>
      <c r="M10" s="20"/>
      <c r="N10" s="20"/>
      <c r="O10" s="21"/>
      <c r="P10" s="23"/>
      <c r="Q10" s="23"/>
      <c r="R10" s="23"/>
    </row>
    <row r="11" spans="1:18" ht="18.75" x14ac:dyDescent="0.25">
      <c r="A11" s="37" t="s">
        <v>27</v>
      </c>
      <c r="B11" s="104">
        <f>SUM(B4:B10)</f>
        <v>30</v>
      </c>
      <c r="C11" s="38">
        <f>SUM(C4:C10)</f>
        <v>28</v>
      </c>
      <c r="D11" s="38">
        <f>SUM(D4:D10)</f>
        <v>25</v>
      </c>
      <c r="E11" s="39">
        <f>D11/C11</f>
        <v>0.8928571428571429</v>
      </c>
      <c r="F11" s="38">
        <f ca="1">MAX(F11:F15)</f>
        <v>88</v>
      </c>
      <c r="G11" s="38">
        <f>MIN(G4:G10)</f>
        <v>14</v>
      </c>
      <c r="H11" s="77">
        <f>AVERAGE(H4:H10)</f>
        <v>49.285714285714285</v>
      </c>
      <c r="I11" s="27"/>
      <c r="J11" s="26"/>
      <c r="K11" s="27"/>
      <c r="L11" s="28"/>
      <c r="M11" s="25"/>
      <c r="N11" s="27"/>
      <c r="O11" s="21"/>
      <c r="P11" s="23"/>
      <c r="Q11" s="23"/>
      <c r="R11" s="23"/>
    </row>
    <row r="12" spans="1:18" ht="18.75" x14ac:dyDescent="0.25">
      <c r="A12" s="45" t="s">
        <v>28</v>
      </c>
      <c r="B12" s="45">
        <v>1815</v>
      </c>
      <c r="C12" s="46">
        <v>1614</v>
      </c>
      <c r="D12" s="46">
        <v>1308</v>
      </c>
      <c r="E12" s="47">
        <f>D12/C12</f>
        <v>0.81040892193308545</v>
      </c>
      <c r="F12" s="46">
        <v>100</v>
      </c>
      <c r="G12" s="46">
        <v>0</v>
      </c>
      <c r="H12" s="46">
        <v>52.24</v>
      </c>
      <c r="I12" s="27"/>
      <c r="J12" s="26"/>
      <c r="K12" s="27"/>
      <c r="L12" s="28"/>
      <c r="M12" s="27"/>
      <c r="N12" s="27"/>
      <c r="O12" s="21"/>
      <c r="P12" s="23"/>
      <c r="Q12" s="23"/>
      <c r="R12" s="23"/>
    </row>
    <row r="13" spans="1:18" ht="18.75" x14ac:dyDescent="0.25">
      <c r="A13" s="42" t="s">
        <v>52</v>
      </c>
      <c r="B13" s="42">
        <v>2</v>
      </c>
      <c r="C13" s="42">
        <v>2</v>
      </c>
      <c r="D13" s="42">
        <v>1</v>
      </c>
      <c r="E13" s="55">
        <f>D13/C13</f>
        <v>0.5</v>
      </c>
      <c r="F13" s="42">
        <v>55</v>
      </c>
      <c r="G13" s="42">
        <v>14</v>
      </c>
      <c r="H13" s="42">
        <v>34.5</v>
      </c>
      <c r="I13" s="51" t="s">
        <v>35</v>
      </c>
      <c r="J13" s="26"/>
      <c r="K13" s="27"/>
      <c r="L13" s="28"/>
      <c r="M13" s="27"/>
      <c r="N13" s="27"/>
      <c r="O13" s="21"/>
      <c r="P13" s="23"/>
      <c r="Q13" s="23"/>
      <c r="R13" s="23"/>
    </row>
    <row r="14" spans="1:18" ht="18.75" x14ac:dyDescent="0.25">
      <c r="A14" s="50" t="s">
        <v>19</v>
      </c>
      <c r="B14" s="101"/>
      <c r="C14" s="103"/>
      <c r="D14" s="103"/>
      <c r="E14" s="137"/>
      <c r="F14" s="103"/>
      <c r="G14" s="103"/>
      <c r="H14" s="103"/>
      <c r="I14" s="20"/>
      <c r="J14" s="19"/>
      <c r="K14" s="20"/>
      <c r="L14" s="21"/>
      <c r="M14" s="27"/>
      <c r="N14" s="20"/>
      <c r="O14" s="21"/>
      <c r="P14" s="23"/>
      <c r="Q14" s="23"/>
      <c r="R14" s="23"/>
    </row>
    <row r="15" spans="1:18" ht="18.75" x14ac:dyDescent="0.25">
      <c r="A15" s="41" t="s">
        <v>20</v>
      </c>
      <c r="B15" s="42">
        <v>1</v>
      </c>
      <c r="C15" s="42">
        <v>1</v>
      </c>
      <c r="D15" s="42">
        <v>1</v>
      </c>
      <c r="E15" s="43">
        <f t="shared" ref="E15" si="1">D15/C15</f>
        <v>1</v>
      </c>
      <c r="F15" s="42">
        <v>44</v>
      </c>
      <c r="G15" s="42">
        <v>44</v>
      </c>
      <c r="H15" s="44">
        <v>44</v>
      </c>
      <c r="I15" s="25"/>
      <c r="J15" s="24"/>
      <c r="K15" s="25"/>
      <c r="L15" s="22"/>
      <c r="M15" s="20"/>
      <c r="N15" s="25"/>
      <c r="O15" s="25"/>
      <c r="P15" s="23"/>
      <c r="Q15" s="23"/>
      <c r="R15" s="23"/>
    </row>
    <row r="16" spans="1:18" ht="18.75" x14ac:dyDescent="0.25">
      <c r="A16" t="s">
        <v>29</v>
      </c>
      <c r="C16">
        <f>C11-D11</f>
        <v>3</v>
      </c>
      <c r="D16" s="23"/>
      <c r="E16" s="23"/>
      <c r="F16" s="23"/>
      <c r="G16" s="23"/>
      <c r="H16" s="23"/>
      <c r="I16" s="23"/>
      <c r="J16" s="23"/>
      <c r="K16" s="23"/>
      <c r="L16" s="23"/>
      <c r="M16" s="25"/>
      <c r="N16" s="23"/>
      <c r="O16" s="23"/>
      <c r="P16" s="23"/>
      <c r="Q16" s="23"/>
      <c r="R16" s="23"/>
    </row>
    <row r="17" spans="1:18" x14ac:dyDescent="0.25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spans="1:18" x14ac:dyDescent="0.25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1:18" ht="15.75" x14ac:dyDescent="0.25">
      <c r="A19" s="32" t="s">
        <v>1</v>
      </c>
      <c r="B19" s="96" t="s">
        <v>56</v>
      </c>
      <c r="C19" s="96" t="s">
        <v>57</v>
      </c>
      <c r="D19" s="96" t="s">
        <v>58</v>
      </c>
      <c r="E19" s="96" t="s">
        <v>59</v>
      </c>
      <c r="F19" s="96" t="s">
        <v>60</v>
      </c>
      <c r="G19" s="96" t="s">
        <v>61</v>
      </c>
      <c r="H19" s="96" t="s">
        <v>62</v>
      </c>
      <c r="I19" s="96">
        <v>40</v>
      </c>
      <c r="J19" s="23"/>
      <c r="K19" s="23"/>
      <c r="L19" s="23"/>
      <c r="M19" s="23"/>
      <c r="N19" s="23"/>
      <c r="O19" s="23"/>
      <c r="P19" s="23"/>
      <c r="Q19" s="23"/>
      <c r="R19" s="23"/>
    </row>
    <row r="20" spans="1:18" ht="15.75" x14ac:dyDescent="0.25">
      <c r="A20" s="33" t="s">
        <v>25</v>
      </c>
      <c r="B20" s="95">
        <v>2</v>
      </c>
      <c r="C20" s="95">
        <v>2</v>
      </c>
      <c r="D20" s="95">
        <v>0</v>
      </c>
      <c r="E20" s="94">
        <v>0</v>
      </c>
      <c r="F20" s="94">
        <v>0</v>
      </c>
      <c r="G20" s="94">
        <v>0</v>
      </c>
      <c r="H20" s="94">
        <v>0</v>
      </c>
      <c r="I20" s="94">
        <v>0</v>
      </c>
      <c r="J20" s="23"/>
      <c r="K20" s="23"/>
      <c r="L20" s="23"/>
      <c r="M20" s="23"/>
      <c r="N20" s="23"/>
      <c r="O20" s="23"/>
      <c r="P20" s="23"/>
      <c r="Q20" s="23"/>
      <c r="R20" s="23"/>
    </row>
    <row r="21" spans="1:18" ht="15.75" x14ac:dyDescent="0.25">
      <c r="A21" s="33" t="s">
        <v>11</v>
      </c>
      <c r="B21" s="95">
        <v>6</v>
      </c>
      <c r="C21" s="95">
        <v>1</v>
      </c>
      <c r="D21" s="95">
        <v>1</v>
      </c>
      <c r="E21" s="94">
        <v>1</v>
      </c>
      <c r="F21" s="94">
        <v>0</v>
      </c>
      <c r="G21" s="94">
        <v>1</v>
      </c>
      <c r="H21" s="94">
        <v>0</v>
      </c>
      <c r="I21" s="94">
        <v>1</v>
      </c>
      <c r="M21" s="23"/>
    </row>
    <row r="22" spans="1:18" ht="15.75" x14ac:dyDescent="0.25">
      <c r="A22" s="33" t="s">
        <v>12</v>
      </c>
      <c r="B22" s="95">
        <v>3</v>
      </c>
      <c r="C22" s="95">
        <v>0</v>
      </c>
      <c r="D22" s="95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</row>
    <row r="23" spans="1:18" ht="15.75" x14ac:dyDescent="0.25">
      <c r="A23" s="33" t="s">
        <v>13</v>
      </c>
      <c r="B23" s="95">
        <v>1</v>
      </c>
      <c r="C23" s="95">
        <v>1</v>
      </c>
      <c r="D23" s="95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</row>
    <row r="24" spans="1:18" ht="15.75" x14ac:dyDescent="0.25">
      <c r="A24" s="33" t="s">
        <v>14</v>
      </c>
      <c r="B24" s="95">
        <v>5</v>
      </c>
      <c r="C24" s="95">
        <v>1</v>
      </c>
      <c r="D24" s="95">
        <v>0</v>
      </c>
      <c r="E24" s="94">
        <v>0</v>
      </c>
      <c r="F24" s="94">
        <v>0</v>
      </c>
      <c r="G24" s="94">
        <v>0</v>
      </c>
      <c r="H24" s="94">
        <v>0</v>
      </c>
      <c r="I24" s="94">
        <v>1</v>
      </c>
    </row>
    <row r="25" spans="1:18" ht="15.75" x14ac:dyDescent="0.25">
      <c r="A25" s="33" t="s">
        <v>15</v>
      </c>
      <c r="B25" s="95">
        <v>2</v>
      </c>
      <c r="C25" s="95">
        <v>0</v>
      </c>
      <c r="D25" s="95">
        <v>0</v>
      </c>
      <c r="E25" s="94">
        <v>0</v>
      </c>
      <c r="F25" s="94">
        <v>0</v>
      </c>
      <c r="G25" s="94">
        <v>0</v>
      </c>
      <c r="H25" s="94">
        <v>0</v>
      </c>
      <c r="I25" s="94">
        <v>1</v>
      </c>
    </row>
    <row r="26" spans="1:18" ht="15.75" x14ac:dyDescent="0.25">
      <c r="A26" s="33" t="s">
        <v>16</v>
      </c>
      <c r="B26" s="95">
        <v>0</v>
      </c>
      <c r="C26" s="95">
        <v>0</v>
      </c>
      <c r="D26" s="95">
        <v>0</v>
      </c>
      <c r="E26" s="94">
        <v>0</v>
      </c>
      <c r="F26" s="94">
        <v>0</v>
      </c>
      <c r="G26" s="94">
        <v>0</v>
      </c>
      <c r="H26" s="94">
        <v>0</v>
      </c>
      <c r="I26" s="94">
        <v>0</v>
      </c>
    </row>
    <row r="27" spans="1:18" ht="18.75" x14ac:dyDescent="0.3">
      <c r="A27" s="80" t="s">
        <v>63</v>
      </c>
      <c r="B27" s="94">
        <f>SUM(B20:B26)</f>
        <v>19</v>
      </c>
      <c r="C27" s="94">
        <f t="shared" ref="C27:I27" si="2">SUM(C20:C26)</f>
        <v>5</v>
      </c>
      <c r="D27" s="94">
        <f t="shared" si="2"/>
        <v>1</v>
      </c>
      <c r="E27" s="94">
        <f t="shared" si="2"/>
        <v>1</v>
      </c>
      <c r="F27" s="94">
        <f t="shared" si="2"/>
        <v>0</v>
      </c>
      <c r="G27" s="94">
        <f t="shared" si="2"/>
        <v>1</v>
      </c>
      <c r="H27" s="94">
        <f t="shared" si="2"/>
        <v>0</v>
      </c>
      <c r="I27" s="94">
        <f t="shared" si="2"/>
        <v>3</v>
      </c>
    </row>
    <row r="28" spans="1:18" x14ac:dyDescent="0.25">
      <c r="B28">
        <f>B27*100/B11</f>
        <v>63.333333333333336</v>
      </c>
      <c r="C28">
        <f t="shared" ref="C28:D28" si="3">C27*100/C11</f>
        <v>17.857142857142858</v>
      </c>
      <c r="D28">
        <f t="shared" si="3"/>
        <v>4</v>
      </c>
      <c r="E28">
        <f>E27*100/B11</f>
        <v>3.3333333333333335</v>
      </c>
      <c r="F28">
        <f t="shared" ref="F28:H28" si="4">F27*100/C11</f>
        <v>0</v>
      </c>
      <c r="G28">
        <f t="shared" si="4"/>
        <v>4</v>
      </c>
      <c r="H28">
        <f t="shared" si="4"/>
        <v>0</v>
      </c>
    </row>
  </sheetData>
  <mergeCells count="1">
    <mergeCell ref="A1:B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15"/>
  <sheetViews>
    <sheetView workbookViewId="0">
      <selection activeCell="C8" sqref="C8"/>
    </sheetView>
  </sheetViews>
  <sheetFormatPr defaultRowHeight="15" x14ac:dyDescent="0.25"/>
  <cols>
    <col min="1" max="1" width="19.42578125" customWidth="1"/>
    <col min="2" max="2" width="9.28515625" bestFit="1" customWidth="1"/>
    <col min="3" max="3" width="11.85546875" customWidth="1"/>
    <col min="4" max="4" width="9.28515625" bestFit="1" customWidth="1"/>
    <col min="5" max="5" width="11.28515625" customWidth="1"/>
    <col min="6" max="6" width="10" customWidth="1"/>
    <col min="7" max="7" width="10.42578125" customWidth="1"/>
    <col min="8" max="8" width="10.5703125" customWidth="1"/>
    <col min="9" max="9" width="10.85546875" customWidth="1"/>
  </cols>
  <sheetData>
    <row r="1" spans="1:9" ht="15.75" x14ac:dyDescent="0.25">
      <c r="A1" s="183" t="s">
        <v>38</v>
      </c>
      <c r="B1" s="183"/>
      <c r="C1" s="75">
        <v>42883</v>
      </c>
      <c r="D1" s="29"/>
      <c r="E1" s="29"/>
      <c r="F1" s="29"/>
      <c r="G1" s="29"/>
      <c r="H1" s="75"/>
      <c r="I1" s="18"/>
    </row>
    <row r="2" spans="1:9" ht="15.75" x14ac:dyDescent="0.25">
      <c r="A2" s="30" t="s">
        <v>22</v>
      </c>
      <c r="B2" s="30"/>
      <c r="C2" s="30">
        <v>37</v>
      </c>
      <c r="D2" s="31"/>
      <c r="E2" s="31"/>
      <c r="F2" s="31"/>
      <c r="G2" s="31"/>
      <c r="H2" s="31"/>
      <c r="I2" s="23"/>
    </row>
    <row r="3" spans="1:9" ht="47.25" x14ac:dyDescent="0.25">
      <c r="A3" s="32" t="s">
        <v>1</v>
      </c>
      <c r="B3" s="49" t="s">
        <v>2</v>
      </c>
      <c r="C3" s="49" t="s">
        <v>33</v>
      </c>
      <c r="D3" s="49" t="s">
        <v>32</v>
      </c>
      <c r="E3" s="49" t="s">
        <v>31</v>
      </c>
      <c r="F3" s="49" t="s">
        <v>23</v>
      </c>
      <c r="G3" s="49" t="s">
        <v>24</v>
      </c>
      <c r="H3" s="49" t="s">
        <v>30</v>
      </c>
      <c r="I3" s="24"/>
    </row>
    <row r="4" spans="1:9" ht="18.75" x14ac:dyDescent="0.25">
      <c r="A4" s="33" t="s">
        <v>25</v>
      </c>
      <c r="B4" s="33">
        <v>0</v>
      </c>
      <c r="C4" s="101"/>
      <c r="D4" s="101"/>
      <c r="E4" s="102"/>
      <c r="F4" s="101"/>
      <c r="G4" s="101"/>
      <c r="H4" s="103"/>
      <c r="I4" s="24"/>
    </row>
    <row r="5" spans="1:9" ht="18.75" x14ac:dyDescent="0.25">
      <c r="A5" s="33" t="s">
        <v>11</v>
      </c>
      <c r="B5" s="33">
        <v>1</v>
      </c>
      <c r="C5" s="34">
        <v>1</v>
      </c>
      <c r="D5" s="34">
        <v>1</v>
      </c>
      <c r="E5" s="35">
        <f t="shared" ref="E5:E8" si="0">D5/C5</f>
        <v>1</v>
      </c>
      <c r="F5" s="34">
        <v>92</v>
      </c>
      <c r="G5" s="34">
        <v>92</v>
      </c>
      <c r="H5" s="36">
        <v>92</v>
      </c>
      <c r="I5" s="131">
        <v>43273</v>
      </c>
    </row>
    <row r="6" spans="1:9" ht="18.75" x14ac:dyDescent="0.25">
      <c r="A6" s="33" t="s">
        <v>12</v>
      </c>
      <c r="B6" s="33">
        <v>1</v>
      </c>
      <c r="C6" s="34">
        <v>1</v>
      </c>
      <c r="D6" s="34">
        <v>1</v>
      </c>
      <c r="E6" s="35">
        <f t="shared" si="0"/>
        <v>1</v>
      </c>
      <c r="F6" s="34">
        <v>52</v>
      </c>
      <c r="G6" s="34">
        <v>52</v>
      </c>
      <c r="H6" s="36">
        <v>52</v>
      </c>
      <c r="I6" s="20"/>
    </row>
    <row r="7" spans="1:9" ht="18.75" x14ac:dyDescent="0.25">
      <c r="A7" s="33" t="s">
        <v>13</v>
      </c>
      <c r="B7" s="33">
        <v>0</v>
      </c>
      <c r="C7" s="101"/>
      <c r="D7" s="101"/>
      <c r="E7" s="102"/>
      <c r="F7" s="101"/>
      <c r="G7" s="101"/>
      <c r="H7" s="103"/>
      <c r="I7" s="20"/>
    </row>
    <row r="8" spans="1:9" ht="15.75" x14ac:dyDescent="0.25">
      <c r="A8" s="33" t="s">
        <v>14</v>
      </c>
      <c r="B8" s="33">
        <v>1</v>
      </c>
      <c r="C8" s="34">
        <v>1</v>
      </c>
      <c r="D8" s="34">
        <v>1</v>
      </c>
      <c r="E8" s="35">
        <f t="shared" si="0"/>
        <v>1</v>
      </c>
      <c r="F8" s="34">
        <v>43</v>
      </c>
      <c r="G8" s="34">
        <v>43</v>
      </c>
      <c r="H8" s="36">
        <v>43</v>
      </c>
      <c r="I8" s="51"/>
    </row>
    <row r="9" spans="1:9" ht="15.75" x14ac:dyDescent="0.25">
      <c r="A9" s="33" t="s">
        <v>15</v>
      </c>
      <c r="B9" s="33">
        <v>0</v>
      </c>
      <c r="C9" s="101"/>
      <c r="D9" s="101"/>
      <c r="E9" s="102"/>
      <c r="F9" s="101"/>
      <c r="G9" s="101"/>
      <c r="H9" s="103"/>
      <c r="I9" s="51"/>
    </row>
    <row r="10" spans="1:9" ht="15.75" x14ac:dyDescent="0.25">
      <c r="A10" s="33" t="s">
        <v>16</v>
      </c>
      <c r="B10" s="33">
        <v>0</v>
      </c>
      <c r="C10" s="101"/>
      <c r="D10" s="101"/>
      <c r="E10" s="102"/>
      <c r="F10" s="101"/>
      <c r="G10" s="101"/>
      <c r="H10" s="103"/>
      <c r="I10" s="51"/>
    </row>
    <row r="11" spans="1:9" ht="18.75" x14ac:dyDescent="0.25">
      <c r="A11" s="37" t="s">
        <v>27</v>
      </c>
      <c r="B11" s="37">
        <f>SUM(B4:B10)</f>
        <v>3</v>
      </c>
      <c r="C11" s="37">
        <f t="shared" ref="C11:D11" si="1">SUM(C4:C10)</f>
        <v>3</v>
      </c>
      <c r="D11" s="37">
        <f t="shared" si="1"/>
        <v>3</v>
      </c>
      <c r="E11" s="39">
        <f>D11/C11</f>
        <v>1</v>
      </c>
      <c r="F11" s="38">
        <f>MAX(F4:F10)</f>
        <v>92</v>
      </c>
      <c r="G11" s="38">
        <f>MIN(G4:G10)</f>
        <v>43</v>
      </c>
      <c r="H11" s="77">
        <f>AVERAGE(H5:H10)</f>
        <v>62.333333333333336</v>
      </c>
      <c r="I11" s="20"/>
    </row>
    <row r="12" spans="1:9" ht="15.75" x14ac:dyDescent="0.25">
      <c r="A12" s="45" t="s">
        <v>28</v>
      </c>
      <c r="B12" s="45">
        <v>297</v>
      </c>
      <c r="C12" s="46">
        <v>232</v>
      </c>
      <c r="D12" s="46">
        <v>217</v>
      </c>
      <c r="E12" s="47">
        <f>D12/C12</f>
        <v>0.93534482758620685</v>
      </c>
      <c r="F12" s="46">
        <v>92</v>
      </c>
      <c r="G12" s="46">
        <v>11</v>
      </c>
      <c r="H12" s="46">
        <v>52.25</v>
      </c>
      <c r="I12" s="27"/>
    </row>
    <row r="13" spans="1:9" ht="18.75" x14ac:dyDescent="0.25">
      <c r="A13" s="74" t="s">
        <v>19</v>
      </c>
      <c r="B13" s="101"/>
      <c r="C13" s="103"/>
      <c r="D13" s="103"/>
      <c r="E13" s="137"/>
      <c r="F13" s="103"/>
      <c r="G13" s="103"/>
      <c r="H13" s="103"/>
      <c r="I13" s="20"/>
    </row>
    <row r="14" spans="1:9" ht="15.75" x14ac:dyDescent="0.25">
      <c r="A14" s="64" t="s">
        <v>20</v>
      </c>
      <c r="B14" s="101"/>
      <c r="C14" s="101"/>
      <c r="D14" s="101"/>
      <c r="E14" s="102"/>
      <c r="F14" s="103"/>
      <c r="G14" s="103"/>
      <c r="H14" s="103"/>
    </row>
    <row r="15" spans="1:9" x14ac:dyDescent="0.25">
      <c r="A15" t="s">
        <v>29</v>
      </c>
      <c r="C15" t="e">
        <f>#REF!-#REF!</f>
        <v>#REF!</v>
      </c>
    </row>
  </sheetData>
  <mergeCells count="1">
    <mergeCell ref="A1:B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31"/>
  <sheetViews>
    <sheetView tabSelected="1" workbookViewId="0">
      <selection activeCell="I25" sqref="I25"/>
    </sheetView>
  </sheetViews>
  <sheetFormatPr defaultRowHeight="15" x14ac:dyDescent="0.25"/>
  <cols>
    <col min="1" max="1" width="17" bestFit="1" customWidth="1"/>
    <col min="3" max="3" width="11.140625" customWidth="1"/>
  </cols>
  <sheetData>
    <row r="1" spans="1:9" ht="15.75" x14ac:dyDescent="0.25">
      <c r="A1" s="183" t="s">
        <v>50</v>
      </c>
      <c r="B1" s="183"/>
      <c r="C1" s="75">
        <v>42890</v>
      </c>
      <c r="D1" s="29"/>
      <c r="E1" s="29"/>
      <c r="F1" s="29"/>
      <c r="G1" s="29"/>
      <c r="H1" s="75"/>
    </row>
    <row r="2" spans="1:9" ht="15.75" x14ac:dyDescent="0.25">
      <c r="A2" s="30" t="s">
        <v>22</v>
      </c>
      <c r="B2" s="30"/>
      <c r="C2" s="30">
        <v>36</v>
      </c>
      <c r="D2" s="31"/>
      <c r="E2" s="31"/>
      <c r="F2" s="31"/>
      <c r="G2" s="31"/>
      <c r="H2" s="31"/>
    </row>
    <row r="3" spans="1:9" ht="78.75" x14ac:dyDescent="0.25">
      <c r="A3" s="32" t="s">
        <v>1</v>
      </c>
      <c r="B3" s="49" t="s">
        <v>2</v>
      </c>
      <c r="C3" s="49" t="s">
        <v>33</v>
      </c>
      <c r="D3" s="49" t="s">
        <v>32</v>
      </c>
      <c r="E3" s="49" t="s">
        <v>31</v>
      </c>
      <c r="F3" s="49" t="s">
        <v>23</v>
      </c>
      <c r="G3" s="49" t="s">
        <v>24</v>
      </c>
      <c r="H3" s="49" t="s">
        <v>30</v>
      </c>
    </row>
    <row r="4" spans="1:9" ht="15.75" x14ac:dyDescent="0.25">
      <c r="A4" s="33" t="s">
        <v>25</v>
      </c>
      <c r="B4" s="33">
        <v>5</v>
      </c>
      <c r="C4" s="34">
        <v>5</v>
      </c>
      <c r="D4" s="34">
        <v>5</v>
      </c>
      <c r="E4" s="35">
        <f t="shared" ref="E4:E11" si="0">D4/C4</f>
        <v>1</v>
      </c>
      <c r="F4" s="34">
        <v>78</v>
      </c>
      <c r="G4" s="34">
        <v>44</v>
      </c>
      <c r="H4" s="36">
        <v>64</v>
      </c>
    </row>
    <row r="5" spans="1:9" ht="15.75" x14ac:dyDescent="0.25">
      <c r="A5" s="33" t="s">
        <v>11</v>
      </c>
      <c r="B5" s="33">
        <v>2</v>
      </c>
      <c r="C5" s="34">
        <v>2</v>
      </c>
      <c r="D5" s="34">
        <v>2</v>
      </c>
      <c r="E5" s="35">
        <f t="shared" si="0"/>
        <v>1</v>
      </c>
      <c r="F5" s="34">
        <v>95</v>
      </c>
      <c r="G5" s="34">
        <v>63</v>
      </c>
      <c r="H5" s="36">
        <v>79</v>
      </c>
    </row>
    <row r="6" spans="1:9" ht="15.75" x14ac:dyDescent="0.25">
      <c r="A6" s="33" t="s">
        <v>12</v>
      </c>
      <c r="B6" s="33">
        <v>2</v>
      </c>
      <c r="C6" s="34">
        <v>2</v>
      </c>
      <c r="D6" s="34">
        <v>2</v>
      </c>
      <c r="E6" s="35">
        <f t="shared" si="0"/>
        <v>1</v>
      </c>
      <c r="F6" s="34">
        <v>53</v>
      </c>
      <c r="G6" s="34">
        <v>44</v>
      </c>
      <c r="H6" s="36">
        <v>48</v>
      </c>
    </row>
    <row r="7" spans="1:9" ht="15.75" x14ac:dyDescent="0.25">
      <c r="A7" s="33" t="s">
        <v>13</v>
      </c>
      <c r="B7" s="33">
        <v>6</v>
      </c>
      <c r="C7" s="34">
        <v>6</v>
      </c>
      <c r="D7" s="34">
        <v>5</v>
      </c>
      <c r="E7" s="35">
        <f t="shared" si="0"/>
        <v>0.83333333333333337</v>
      </c>
      <c r="F7" s="34">
        <v>72</v>
      </c>
      <c r="G7" s="34">
        <v>9</v>
      </c>
      <c r="H7" s="36">
        <v>45</v>
      </c>
    </row>
    <row r="8" spans="1:9" ht="15.75" x14ac:dyDescent="0.25">
      <c r="A8" s="33" t="s">
        <v>14</v>
      </c>
      <c r="B8" s="33">
        <v>4</v>
      </c>
      <c r="C8" s="34">
        <v>4</v>
      </c>
      <c r="D8" s="34">
        <v>4</v>
      </c>
      <c r="E8" s="35">
        <f t="shared" si="0"/>
        <v>1</v>
      </c>
      <c r="F8" s="34">
        <v>62</v>
      </c>
      <c r="G8" s="34">
        <v>44</v>
      </c>
      <c r="H8" s="36">
        <v>57</v>
      </c>
    </row>
    <row r="9" spans="1:9" ht="15.75" x14ac:dyDescent="0.25">
      <c r="A9" s="33" t="s">
        <v>15</v>
      </c>
      <c r="B9" s="101"/>
      <c r="C9" s="101"/>
      <c r="D9" s="101"/>
      <c r="E9" s="102"/>
      <c r="F9" s="101"/>
      <c r="G9" s="101"/>
      <c r="H9" s="103"/>
    </row>
    <row r="10" spans="1:9" ht="15.75" x14ac:dyDescent="0.25">
      <c r="A10" s="33" t="s">
        <v>55</v>
      </c>
      <c r="B10" s="33">
        <v>2</v>
      </c>
      <c r="C10" s="34">
        <v>1</v>
      </c>
      <c r="D10" s="34">
        <v>1</v>
      </c>
      <c r="E10" s="35">
        <f t="shared" si="0"/>
        <v>1</v>
      </c>
      <c r="F10" s="34">
        <v>40</v>
      </c>
      <c r="G10" s="34">
        <v>40</v>
      </c>
      <c r="H10" s="36">
        <v>40</v>
      </c>
    </row>
    <row r="11" spans="1:9" ht="15.75" x14ac:dyDescent="0.25">
      <c r="A11" s="33" t="s">
        <v>16</v>
      </c>
      <c r="B11" s="33">
        <v>2</v>
      </c>
      <c r="C11" s="34">
        <v>2</v>
      </c>
      <c r="D11" s="34">
        <v>2</v>
      </c>
      <c r="E11" s="35">
        <f t="shared" si="0"/>
        <v>1</v>
      </c>
      <c r="F11" s="34">
        <v>58</v>
      </c>
      <c r="G11" s="34">
        <v>43</v>
      </c>
      <c r="H11" s="36">
        <v>50</v>
      </c>
    </row>
    <row r="12" spans="1:9" ht="15.75" x14ac:dyDescent="0.25">
      <c r="A12" s="37" t="s">
        <v>27</v>
      </c>
      <c r="B12" s="38">
        <f>SUM(B4:B11)</f>
        <v>23</v>
      </c>
      <c r="C12" s="38">
        <f t="shared" ref="C12:D12" si="1">SUM(C4:C11)</f>
        <v>22</v>
      </c>
      <c r="D12" s="38">
        <f t="shared" si="1"/>
        <v>21</v>
      </c>
      <c r="E12" s="39">
        <f>D12/C12</f>
        <v>0.95454545454545459</v>
      </c>
      <c r="F12" s="38">
        <f ca="1">MAX(F12:F16)</f>
        <v>95</v>
      </c>
      <c r="G12" s="38">
        <f ca="1">MIN(G12:G16)</f>
        <v>9</v>
      </c>
      <c r="H12" s="77">
        <f>AVERAGE(H4:H11)</f>
        <v>54.714285714285715</v>
      </c>
    </row>
    <row r="13" spans="1:9" ht="15.75" x14ac:dyDescent="0.25">
      <c r="A13" s="45" t="s">
        <v>28</v>
      </c>
      <c r="B13" s="45">
        <v>1445</v>
      </c>
      <c r="C13" s="46">
        <v>1306</v>
      </c>
      <c r="D13" s="46">
        <v>997</v>
      </c>
      <c r="E13" s="47">
        <f>D13/C13</f>
        <v>0.76339969372128635</v>
      </c>
      <c r="F13" s="46">
        <v>100</v>
      </c>
      <c r="G13" s="46">
        <v>0</v>
      </c>
      <c r="H13" s="46">
        <v>48.45</v>
      </c>
    </row>
    <row r="14" spans="1:9" ht="15.75" x14ac:dyDescent="0.25">
      <c r="A14" s="72" t="s">
        <v>52</v>
      </c>
      <c r="B14" s="60">
        <v>5</v>
      </c>
      <c r="C14" s="60">
        <v>1</v>
      </c>
      <c r="D14" s="60">
        <v>0</v>
      </c>
      <c r="E14" s="61">
        <f>D14/C14</f>
        <v>0</v>
      </c>
      <c r="F14" s="60">
        <v>34</v>
      </c>
      <c r="G14" s="60">
        <v>34</v>
      </c>
      <c r="H14" s="60">
        <v>34</v>
      </c>
    </row>
    <row r="15" spans="1:9" ht="15.75" x14ac:dyDescent="0.25">
      <c r="A15" s="139" t="s">
        <v>19</v>
      </c>
      <c r="B15" s="60">
        <v>3</v>
      </c>
      <c r="C15" s="60">
        <v>2</v>
      </c>
      <c r="D15" s="60">
        <v>1</v>
      </c>
      <c r="E15" s="61">
        <f>D15/C15</f>
        <v>0.5</v>
      </c>
      <c r="F15" s="60">
        <v>39</v>
      </c>
      <c r="G15" s="60">
        <v>17</v>
      </c>
      <c r="H15" s="60">
        <v>28</v>
      </c>
    </row>
    <row r="16" spans="1:9" ht="15.75" x14ac:dyDescent="0.25">
      <c r="A16" s="72" t="s">
        <v>20</v>
      </c>
      <c r="B16" s="60">
        <v>1</v>
      </c>
      <c r="C16" s="60">
        <v>1</v>
      </c>
      <c r="D16" s="60">
        <v>1</v>
      </c>
      <c r="E16" s="61">
        <f>D16/C16</f>
        <v>1</v>
      </c>
      <c r="F16" s="60">
        <v>53</v>
      </c>
      <c r="G16" s="60">
        <v>53</v>
      </c>
      <c r="H16" s="60">
        <v>53</v>
      </c>
      <c r="I16" t="s">
        <v>101</v>
      </c>
    </row>
    <row r="17" spans="1:8" ht="15.75" x14ac:dyDescent="0.25">
      <c r="A17" s="31" t="s">
        <v>29</v>
      </c>
      <c r="B17" s="31"/>
      <c r="C17" s="31">
        <f>C12-D12</f>
        <v>1</v>
      </c>
    </row>
    <row r="21" spans="1:8" ht="18.75" x14ac:dyDescent="0.3">
      <c r="A21" s="88" t="s">
        <v>1</v>
      </c>
      <c r="B21" s="82">
        <v>36</v>
      </c>
      <c r="C21" s="82" t="s">
        <v>57</v>
      </c>
      <c r="D21" s="82" t="s">
        <v>58</v>
      </c>
      <c r="E21" s="82" t="s">
        <v>59</v>
      </c>
      <c r="F21" s="82" t="s">
        <v>60</v>
      </c>
      <c r="G21" s="82" t="s">
        <v>61</v>
      </c>
      <c r="H21" s="82" t="s">
        <v>62</v>
      </c>
    </row>
    <row r="22" spans="1:8" ht="15.75" x14ac:dyDescent="0.25">
      <c r="A22" s="34" t="s">
        <v>25</v>
      </c>
      <c r="B22" s="95">
        <v>0</v>
      </c>
      <c r="C22" s="95">
        <v>3</v>
      </c>
      <c r="D22" s="95">
        <v>0</v>
      </c>
      <c r="E22" s="98">
        <v>3</v>
      </c>
      <c r="F22" s="98">
        <v>0</v>
      </c>
      <c r="G22" s="98">
        <v>0</v>
      </c>
      <c r="H22" s="98">
        <v>0</v>
      </c>
    </row>
    <row r="23" spans="1:8" ht="15.75" x14ac:dyDescent="0.25">
      <c r="A23" s="34" t="s">
        <v>11</v>
      </c>
      <c r="B23" s="95">
        <v>0</v>
      </c>
      <c r="C23" s="95">
        <v>1</v>
      </c>
      <c r="D23" s="95">
        <v>1</v>
      </c>
      <c r="E23" s="98">
        <v>0</v>
      </c>
      <c r="F23" s="98">
        <v>0</v>
      </c>
      <c r="G23" s="98">
        <v>0</v>
      </c>
      <c r="H23" s="98">
        <v>1</v>
      </c>
    </row>
    <row r="24" spans="1:8" ht="15.75" x14ac:dyDescent="0.25">
      <c r="A24" s="34" t="s">
        <v>12</v>
      </c>
      <c r="B24" s="95">
        <v>0</v>
      </c>
      <c r="C24" s="95">
        <v>0</v>
      </c>
      <c r="D24" s="95">
        <v>0</v>
      </c>
      <c r="E24" s="95">
        <v>0</v>
      </c>
      <c r="F24" s="95">
        <v>0</v>
      </c>
      <c r="G24" s="95">
        <v>0</v>
      </c>
      <c r="H24" s="95">
        <v>0</v>
      </c>
    </row>
    <row r="25" spans="1:8" ht="15.75" x14ac:dyDescent="0.25">
      <c r="A25" s="34" t="s">
        <v>13</v>
      </c>
      <c r="B25" s="95">
        <v>1</v>
      </c>
      <c r="C25" s="95">
        <v>2</v>
      </c>
      <c r="D25" s="95">
        <v>0</v>
      </c>
      <c r="E25" s="95">
        <v>1</v>
      </c>
      <c r="F25" s="95">
        <v>0</v>
      </c>
      <c r="G25" s="95">
        <v>0</v>
      </c>
      <c r="H25" s="95">
        <v>0</v>
      </c>
    </row>
    <row r="26" spans="1:8" ht="15.75" x14ac:dyDescent="0.25">
      <c r="A26" s="34" t="s">
        <v>14</v>
      </c>
      <c r="B26" s="95">
        <v>0</v>
      </c>
      <c r="C26" s="95">
        <v>2</v>
      </c>
      <c r="D26" s="95">
        <v>0</v>
      </c>
      <c r="E26" s="95">
        <v>2</v>
      </c>
      <c r="F26" s="95">
        <v>0</v>
      </c>
      <c r="G26" s="95">
        <v>0</v>
      </c>
      <c r="H26" s="95">
        <v>0</v>
      </c>
    </row>
    <row r="27" spans="1:8" ht="15.75" x14ac:dyDescent="0.25">
      <c r="A27" s="34" t="s">
        <v>15</v>
      </c>
      <c r="B27" s="95">
        <v>0</v>
      </c>
      <c r="C27" s="95">
        <v>0</v>
      </c>
      <c r="D27" s="95">
        <v>0</v>
      </c>
      <c r="E27" s="98">
        <v>0</v>
      </c>
      <c r="F27" s="95">
        <v>0</v>
      </c>
      <c r="G27" s="95">
        <v>0</v>
      </c>
      <c r="H27" s="95">
        <v>0</v>
      </c>
    </row>
    <row r="28" spans="1:8" ht="15.75" x14ac:dyDescent="0.25">
      <c r="A28" s="34" t="s">
        <v>55</v>
      </c>
      <c r="B28" s="95">
        <v>0</v>
      </c>
      <c r="C28" s="95">
        <v>0</v>
      </c>
      <c r="D28" s="95">
        <v>0</v>
      </c>
      <c r="E28" s="98">
        <v>0</v>
      </c>
      <c r="F28" s="95">
        <v>0</v>
      </c>
      <c r="G28" s="95">
        <v>0</v>
      </c>
      <c r="H28" s="95">
        <v>0</v>
      </c>
    </row>
    <row r="29" spans="1:8" ht="15.75" x14ac:dyDescent="0.25">
      <c r="A29" s="34" t="s">
        <v>16</v>
      </c>
      <c r="B29" s="95">
        <v>0</v>
      </c>
      <c r="C29" s="95">
        <v>0</v>
      </c>
      <c r="D29" s="95">
        <v>0</v>
      </c>
      <c r="E29" s="95">
        <v>0</v>
      </c>
      <c r="F29" s="95">
        <v>0</v>
      </c>
      <c r="G29" s="95">
        <v>0</v>
      </c>
      <c r="H29" s="95">
        <v>0</v>
      </c>
    </row>
    <row r="30" spans="1:8" ht="18.75" x14ac:dyDescent="0.3">
      <c r="A30" s="97" t="s">
        <v>63</v>
      </c>
      <c r="B30" s="95">
        <f>SUM(B22:B29)</f>
        <v>1</v>
      </c>
      <c r="C30" s="95">
        <f>SUM(C22:C29)</f>
        <v>8</v>
      </c>
      <c r="D30" s="95">
        <f>SUM(D22:D29)</f>
        <v>1</v>
      </c>
      <c r="E30" s="95">
        <f t="shared" ref="E30:H30" si="2">SUM(E22:E29)</f>
        <v>6</v>
      </c>
      <c r="F30" s="95">
        <f>SUM(F22:F29)</f>
        <v>0</v>
      </c>
      <c r="G30" s="95">
        <f t="shared" si="2"/>
        <v>0</v>
      </c>
      <c r="H30" s="95">
        <f t="shared" si="2"/>
        <v>1</v>
      </c>
    </row>
    <row r="31" spans="1:8" x14ac:dyDescent="0.25">
      <c r="B31">
        <f>B30*100/B12</f>
        <v>4.3478260869565215</v>
      </c>
      <c r="C31">
        <f t="shared" ref="C31:H31" si="3">C30*100/C12</f>
        <v>36.363636363636367</v>
      </c>
      <c r="D31">
        <f t="shared" si="3"/>
        <v>4.7619047619047619</v>
      </c>
      <c r="E31">
        <f t="shared" si="3"/>
        <v>628.57142857142856</v>
      </c>
      <c r="F31">
        <f t="shared" ca="1" si="3"/>
        <v>0</v>
      </c>
      <c r="G31">
        <f t="shared" ca="1" si="3"/>
        <v>0</v>
      </c>
      <c r="H31">
        <f t="shared" si="3"/>
        <v>1.8276762402088773</v>
      </c>
    </row>
  </sheetData>
  <mergeCells count="1">
    <mergeCell ref="A1:B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I30"/>
  <sheetViews>
    <sheetView workbookViewId="0">
      <selection activeCell="B12" sqref="B12"/>
    </sheetView>
  </sheetViews>
  <sheetFormatPr defaultRowHeight="15" x14ac:dyDescent="0.25"/>
  <cols>
    <col min="1" max="1" width="19.5703125" customWidth="1"/>
    <col min="3" max="3" width="11.42578125" customWidth="1"/>
  </cols>
  <sheetData>
    <row r="1" spans="1:8" ht="15.75" x14ac:dyDescent="0.25">
      <c r="A1" s="183" t="s">
        <v>51</v>
      </c>
      <c r="B1" s="183"/>
      <c r="C1" s="76">
        <v>42890</v>
      </c>
      <c r="D1" s="29"/>
      <c r="E1" s="29"/>
      <c r="F1" s="29"/>
      <c r="G1" s="29"/>
      <c r="H1" s="75"/>
    </row>
    <row r="2" spans="1:8" ht="15.75" x14ac:dyDescent="0.25">
      <c r="A2" s="30" t="s">
        <v>22</v>
      </c>
      <c r="B2" s="30"/>
      <c r="C2" s="30">
        <v>32</v>
      </c>
      <c r="D2" s="31"/>
      <c r="E2" s="31"/>
      <c r="F2" s="31"/>
      <c r="G2" s="31"/>
      <c r="H2" s="31"/>
    </row>
    <row r="3" spans="1:8" ht="78.75" x14ac:dyDescent="0.25">
      <c r="A3" s="32" t="s">
        <v>1</v>
      </c>
      <c r="B3" s="49" t="s">
        <v>2</v>
      </c>
      <c r="C3" s="49" t="s">
        <v>33</v>
      </c>
      <c r="D3" s="49" t="s">
        <v>32</v>
      </c>
      <c r="E3" s="49" t="s">
        <v>31</v>
      </c>
      <c r="F3" s="49" t="s">
        <v>23</v>
      </c>
      <c r="G3" s="49" t="s">
        <v>24</v>
      </c>
      <c r="H3" s="49" t="s">
        <v>30</v>
      </c>
    </row>
    <row r="4" spans="1:8" ht="15.75" x14ac:dyDescent="0.25">
      <c r="A4" s="33" t="s">
        <v>25</v>
      </c>
      <c r="B4" s="33">
        <v>9</v>
      </c>
      <c r="C4" s="34">
        <v>8</v>
      </c>
      <c r="D4" s="34">
        <v>7</v>
      </c>
      <c r="E4" s="35">
        <f t="shared" ref="E4" si="0">D4/C4</f>
        <v>0.875</v>
      </c>
      <c r="F4" s="34">
        <v>71</v>
      </c>
      <c r="G4" s="34">
        <v>29</v>
      </c>
      <c r="H4" s="36">
        <v>54</v>
      </c>
    </row>
    <row r="5" spans="1:8" ht="15.75" x14ac:dyDescent="0.25">
      <c r="A5" s="33" t="s">
        <v>11</v>
      </c>
      <c r="B5" s="33">
        <v>4</v>
      </c>
      <c r="C5" s="34">
        <v>4</v>
      </c>
      <c r="D5" s="34">
        <v>4</v>
      </c>
      <c r="E5" s="35">
        <f t="shared" ref="E5:E11" si="1">D5/C5</f>
        <v>1</v>
      </c>
      <c r="F5" s="34">
        <v>75</v>
      </c>
      <c r="G5" s="34">
        <v>49</v>
      </c>
      <c r="H5" s="36">
        <v>60</v>
      </c>
    </row>
    <row r="6" spans="1:8" ht="15.75" x14ac:dyDescent="0.25">
      <c r="A6" s="33" t="s">
        <v>12</v>
      </c>
      <c r="B6" s="33">
        <v>2</v>
      </c>
      <c r="C6" s="34">
        <v>2</v>
      </c>
      <c r="D6" s="34">
        <v>2</v>
      </c>
      <c r="E6" s="35">
        <f t="shared" si="1"/>
        <v>1</v>
      </c>
      <c r="F6" s="34">
        <v>45</v>
      </c>
      <c r="G6" s="34">
        <v>38</v>
      </c>
      <c r="H6" s="36">
        <v>42</v>
      </c>
    </row>
    <row r="7" spans="1:8" ht="15.75" x14ac:dyDescent="0.25">
      <c r="A7" s="33" t="s">
        <v>13</v>
      </c>
      <c r="B7" s="33">
        <v>8</v>
      </c>
      <c r="C7" s="34">
        <v>6</v>
      </c>
      <c r="D7" s="34">
        <v>6</v>
      </c>
      <c r="E7" s="35">
        <f t="shared" si="1"/>
        <v>1</v>
      </c>
      <c r="F7" s="34">
        <v>82</v>
      </c>
      <c r="G7" s="34">
        <v>51</v>
      </c>
      <c r="H7" s="36">
        <v>60</v>
      </c>
    </row>
    <row r="8" spans="1:8" ht="15.75" x14ac:dyDescent="0.25">
      <c r="A8" s="33" t="s">
        <v>14</v>
      </c>
      <c r="B8" s="33">
        <v>8</v>
      </c>
      <c r="C8" s="34">
        <v>8</v>
      </c>
      <c r="D8" s="34">
        <v>7</v>
      </c>
      <c r="E8" s="35">
        <f t="shared" si="1"/>
        <v>0.875</v>
      </c>
      <c r="F8" s="34">
        <v>68</v>
      </c>
      <c r="G8" s="34">
        <v>11</v>
      </c>
      <c r="H8" s="36">
        <v>47</v>
      </c>
    </row>
    <row r="9" spans="1:8" ht="15.75" x14ac:dyDescent="0.25">
      <c r="A9" s="33" t="s">
        <v>15</v>
      </c>
      <c r="B9" s="33">
        <v>5</v>
      </c>
      <c r="C9" s="34">
        <v>5</v>
      </c>
      <c r="D9" s="34">
        <v>4</v>
      </c>
      <c r="E9" s="35">
        <f t="shared" si="1"/>
        <v>0.8</v>
      </c>
      <c r="F9" s="34">
        <v>47</v>
      </c>
      <c r="G9" s="34">
        <v>8</v>
      </c>
      <c r="H9" s="36">
        <v>32</v>
      </c>
    </row>
    <row r="10" spans="1:8" ht="15.75" x14ac:dyDescent="0.25">
      <c r="A10" s="33" t="s">
        <v>54</v>
      </c>
      <c r="B10" s="33">
        <v>1</v>
      </c>
      <c r="C10" s="34">
        <v>1</v>
      </c>
      <c r="D10" s="34">
        <v>0</v>
      </c>
      <c r="E10" s="35">
        <f t="shared" si="1"/>
        <v>0</v>
      </c>
      <c r="F10" s="34">
        <v>15</v>
      </c>
      <c r="G10" s="34">
        <v>15</v>
      </c>
      <c r="H10" s="34">
        <v>15</v>
      </c>
    </row>
    <row r="11" spans="1:8" ht="15.75" x14ac:dyDescent="0.25">
      <c r="A11" s="33" t="s">
        <v>16</v>
      </c>
      <c r="B11" s="33">
        <v>3</v>
      </c>
      <c r="C11" s="34">
        <v>3</v>
      </c>
      <c r="D11" s="34">
        <v>2</v>
      </c>
      <c r="E11" s="35">
        <f t="shared" si="1"/>
        <v>0.66666666666666663</v>
      </c>
      <c r="F11" s="34">
        <v>36</v>
      </c>
      <c r="G11" s="34">
        <v>15</v>
      </c>
      <c r="H11" s="36">
        <v>25</v>
      </c>
    </row>
    <row r="12" spans="1:8" ht="15.75" x14ac:dyDescent="0.25">
      <c r="A12" s="37" t="s">
        <v>27</v>
      </c>
      <c r="B12" s="38">
        <f>SUM(B4:B11)</f>
        <v>40</v>
      </c>
      <c r="C12" s="38">
        <f t="shared" ref="C12:D12" si="2">SUM(C4:C11)</f>
        <v>37</v>
      </c>
      <c r="D12" s="38">
        <f t="shared" si="2"/>
        <v>32</v>
      </c>
      <c r="E12" s="39">
        <f t="shared" ref="E12:E13" si="3">D12/C12</f>
        <v>0.86486486486486491</v>
      </c>
      <c r="F12" s="38">
        <f>MAX(F4:F11)</f>
        <v>82</v>
      </c>
      <c r="G12" s="38">
        <f>MIN(G4:G11)</f>
        <v>8</v>
      </c>
      <c r="H12" s="77">
        <f>AVERAGE(H4:H11)</f>
        <v>41.875</v>
      </c>
    </row>
    <row r="13" spans="1:8" ht="15.75" x14ac:dyDescent="0.25">
      <c r="A13" s="45" t="s">
        <v>28</v>
      </c>
      <c r="B13" s="45">
        <v>2542</v>
      </c>
      <c r="C13" s="46">
        <v>2235</v>
      </c>
      <c r="D13" s="46">
        <v>1949</v>
      </c>
      <c r="E13" s="47">
        <f t="shared" si="3"/>
        <v>0.87203579418344523</v>
      </c>
      <c r="F13" s="46">
        <v>100</v>
      </c>
      <c r="G13" s="46">
        <v>0</v>
      </c>
      <c r="H13" s="46">
        <v>48.7</v>
      </c>
    </row>
    <row r="14" spans="1:8" ht="15.75" x14ac:dyDescent="0.25">
      <c r="A14" s="140" t="s">
        <v>52</v>
      </c>
      <c r="B14" s="42">
        <v>1</v>
      </c>
      <c r="C14" s="42">
        <v>2</v>
      </c>
      <c r="D14" s="42">
        <v>2</v>
      </c>
      <c r="E14" s="55">
        <f>D14/C14</f>
        <v>1</v>
      </c>
      <c r="F14" s="42">
        <v>49</v>
      </c>
      <c r="G14" s="42">
        <v>35</v>
      </c>
      <c r="H14" s="42">
        <v>42</v>
      </c>
    </row>
    <row r="15" spans="1:8" ht="15.75" x14ac:dyDescent="0.25">
      <c r="A15" s="141" t="s">
        <v>19</v>
      </c>
      <c r="B15" s="42">
        <v>19</v>
      </c>
      <c r="C15" s="42">
        <v>1</v>
      </c>
      <c r="D15" s="42">
        <v>1</v>
      </c>
      <c r="E15" s="55">
        <f>D15/C15</f>
        <v>1</v>
      </c>
      <c r="F15" s="44">
        <v>64</v>
      </c>
      <c r="G15" s="44">
        <v>64</v>
      </c>
      <c r="H15" s="44">
        <v>64</v>
      </c>
    </row>
    <row r="16" spans="1:8" ht="15.75" x14ac:dyDescent="0.25">
      <c r="A16" s="142" t="s">
        <v>20</v>
      </c>
      <c r="B16" s="101"/>
      <c r="C16" s="101"/>
      <c r="D16" s="101"/>
      <c r="E16" s="102"/>
      <c r="F16" s="101"/>
      <c r="G16" s="101"/>
      <c r="H16" s="103"/>
    </row>
    <row r="18" spans="1:9" x14ac:dyDescent="0.25">
      <c r="A18" t="s">
        <v>53</v>
      </c>
      <c r="C18">
        <f>C12-D12</f>
        <v>5</v>
      </c>
    </row>
    <row r="21" spans="1:9" ht="18.75" x14ac:dyDescent="0.3">
      <c r="A21" s="32" t="s">
        <v>1</v>
      </c>
      <c r="B21" s="78">
        <v>32</v>
      </c>
      <c r="C21" s="78" t="s">
        <v>57</v>
      </c>
      <c r="D21" s="78" t="s">
        <v>58</v>
      </c>
      <c r="F21" s="79" t="s">
        <v>59</v>
      </c>
      <c r="G21" s="79" t="s">
        <v>60</v>
      </c>
      <c r="H21" s="79" t="s">
        <v>61</v>
      </c>
      <c r="I21" s="79" t="s">
        <v>67</v>
      </c>
    </row>
    <row r="22" spans="1:9" ht="15.75" x14ac:dyDescent="0.25">
      <c r="A22" s="33" t="s">
        <v>25</v>
      </c>
      <c r="B22" s="95">
        <v>0</v>
      </c>
      <c r="C22" s="95">
        <v>3</v>
      </c>
      <c r="D22" s="95">
        <v>0</v>
      </c>
      <c r="E22" s="99"/>
      <c r="F22" s="95">
        <v>2</v>
      </c>
      <c r="G22" s="95">
        <v>1</v>
      </c>
      <c r="H22" s="95">
        <v>0</v>
      </c>
      <c r="I22" s="95">
        <v>0</v>
      </c>
    </row>
    <row r="23" spans="1:9" ht="15.75" x14ac:dyDescent="0.25">
      <c r="A23" s="33" t="s">
        <v>11</v>
      </c>
      <c r="B23" s="95">
        <v>0</v>
      </c>
      <c r="C23" s="95">
        <v>2</v>
      </c>
      <c r="D23" s="95">
        <v>0</v>
      </c>
      <c r="E23" s="99"/>
      <c r="F23" s="95">
        <v>1</v>
      </c>
      <c r="G23" s="95">
        <v>1</v>
      </c>
      <c r="H23" s="95">
        <v>0</v>
      </c>
      <c r="I23" s="95">
        <v>0</v>
      </c>
    </row>
    <row r="24" spans="1:9" ht="15.75" x14ac:dyDescent="0.25">
      <c r="A24" s="33" t="s">
        <v>12</v>
      </c>
      <c r="B24" s="95">
        <v>0</v>
      </c>
      <c r="C24" s="95">
        <v>0</v>
      </c>
      <c r="D24" s="95">
        <v>0</v>
      </c>
      <c r="E24" s="99"/>
      <c r="F24" s="95">
        <v>0</v>
      </c>
      <c r="G24" s="95">
        <v>0</v>
      </c>
      <c r="H24" s="95">
        <v>0</v>
      </c>
      <c r="I24" s="95">
        <v>0</v>
      </c>
    </row>
    <row r="25" spans="1:9" ht="15.75" x14ac:dyDescent="0.25">
      <c r="A25" s="33" t="s">
        <v>13</v>
      </c>
      <c r="B25" s="95">
        <v>0</v>
      </c>
      <c r="C25" s="95">
        <v>1</v>
      </c>
      <c r="D25" s="95">
        <v>1</v>
      </c>
      <c r="E25" s="99"/>
      <c r="F25" s="95">
        <v>1</v>
      </c>
      <c r="G25" s="95">
        <v>0</v>
      </c>
      <c r="H25" s="95">
        <v>1</v>
      </c>
      <c r="I25" s="95">
        <v>0</v>
      </c>
    </row>
    <row r="26" spans="1:9" ht="15.75" x14ac:dyDescent="0.25">
      <c r="A26" s="33" t="s">
        <v>14</v>
      </c>
      <c r="B26" s="95">
        <v>0</v>
      </c>
      <c r="C26" s="95">
        <v>3</v>
      </c>
      <c r="D26" s="95">
        <v>0</v>
      </c>
      <c r="E26" s="99"/>
      <c r="F26" s="95">
        <v>3</v>
      </c>
      <c r="G26" s="95">
        <v>0</v>
      </c>
      <c r="H26" s="95">
        <v>0</v>
      </c>
      <c r="I26" s="95">
        <v>0</v>
      </c>
    </row>
    <row r="27" spans="1:9" ht="15.75" x14ac:dyDescent="0.25">
      <c r="A27" s="33" t="s">
        <v>15</v>
      </c>
      <c r="B27" s="95">
        <v>1</v>
      </c>
      <c r="C27" s="95">
        <v>0</v>
      </c>
      <c r="D27" s="95">
        <v>0</v>
      </c>
      <c r="E27" s="99"/>
      <c r="F27" s="95">
        <v>0</v>
      </c>
      <c r="G27" s="95">
        <v>0</v>
      </c>
      <c r="H27" s="95">
        <v>0</v>
      </c>
      <c r="I27" s="95">
        <v>0</v>
      </c>
    </row>
    <row r="28" spans="1:9" ht="15.75" x14ac:dyDescent="0.25">
      <c r="A28" s="33" t="s">
        <v>55</v>
      </c>
      <c r="B28" s="95">
        <v>0</v>
      </c>
      <c r="C28" s="95">
        <v>0</v>
      </c>
      <c r="D28" s="95">
        <v>0</v>
      </c>
      <c r="E28" s="99"/>
      <c r="F28" s="95">
        <v>0</v>
      </c>
      <c r="G28" s="95">
        <v>0</v>
      </c>
      <c r="H28" s="95">
        <v>0</v>
      </c>
      <c r="I28" s="95">
        <v>0</v>
      </c>
    </row>
    <row r="29" spans="1:9" ht="15.75" x14ac:dyDescent="0.25">
      <c r="A29" s="33" t="s">
        <v>16</v>
      </c>
      <c r="B29" s="95">
        <v>0</v>
      </c>
      <c r="C29" s="95">
        <v>0</v>
      </c>
      <c r="D29" s="95">
        <v>0</v>
      </c>
      <c r="E29" s="99"/>
      <c r="F29" s="95">
        <v>0</v>
      </c>
      <c r="G29" s="95">
        <v>0</v>
      </c>
      <c r="H29" s="95">
        <v>0</v>
      </c>
      <c r="I29" s="95">
        <v>0</v>
      </c>
    </row>
    <row r="30" spans="1:9" ht="18.75" x14ac:dyDescent="0.3">
      <c r="A30" s="80" t="s">
        <v>63</v>
      </c>
      <c r="B30" s="95">
        <f>SUM(B22:B29)</f>
        <v>1</v>
      </c>
      <c r="C30" s="95">
        <f t="shared" ref="C30:D30" si="4">SUM(C22:C29)</f>
        <v>9</v>
      </c>
      <c r="D30" s="95">
        <f t="shared" si="4"/>
        <v>1</v>
      </c>
      <c r="E30" s="99"/>
      <c r="F30" s="95">
        <f>SUM(F22:F29)</f>
        <v>7</v>
      </c>
      <c r="G30" s="95">
        <f t="shared" ref="G30:H30" si="5">SUM(G22:G29)</f>
        <v>2</v>
      </c>
      <c r="H30" s="95">
        <f t="shared" si="5"/>
        <v>1</v>
      </c>
      <c r="I30" s="95">
        <f>SUM(I22:I29)</f>
        <v>0</v>
      </c>
    </row>
  </sheetData>
  <mergeCells count="1">
    <mergeCell ref="A1:B1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H32"/>
  <sheetViews>
    <sheetView workbookViewId="0">
      <selection activeCell="K15" sqref="K15"/>
    </sheetView>
  </sheetViews>
  <sheetFormatPr defaultRowHeight="15" x14ac:dyDescent="0.25"/>
  <cols>
    <col min="1" max="1" width="17" customWidth="1"/>
    <col min="4" max="4" width="11.42578125" customWidth="1"/>
    <col min="5" max="5" width="12.7109375" customWidth="1"/>
  </cols>
  <sheetData>
    <row r="2" spans="1:8" ht="15.75" x14ac:dyDescent="0.25">
      <c r="A2" s="183" t="s">
        <v>68</v>
      </c>
      <c r="B2" s="183"/>
      <c r="C2" s="183"/>
      <c r="D2" s="68">
        <v>43256</v>
      </c>
      <c r="E2" s="56"/>
      <c r="F2" s="56"/>
      <c r="G2" s="56"/>
    </row>
    <row r="3" spans="1:8" ht="15.75" x14ac:dyDescent="0.25">
      <c r="A3" s="31" t="s">
        <v>22</v>
      </c>
      <c r="B3" s="31"/>
      <c r="C3" s="31">
        <v>24</v>
      </c>
      <c r="D3" s="31"/>
      <c r="E3" s="31"/>
      <c r="F3" s="31"/>
      <c r="G3" s="31"/>
    </row>
    <row r="4" spans="1:8" ht="78.75" x14ac:dyDescent="0.25">
      <c r="A4" s="32" t="s">
        <v>1</v>
      </c>
      <c r="B4" s="32" t="s">
        <v>2</v>
      </c>
      <c r="C4" s="32" t="s">
        <v>42</v>
      </c>
      <c r="D4" s="32" t="s">
        <v>43</v>
      </c>
      <c r="E4" s="32" t="s">
        <v>44</v>
      </c>
      <c r="F4" s="32" t="s">
        <v>23</v>
      </c>
      <c r="G4" s="32" t="s">
        <v>24</v>
      </c>
      <c r="H4" s="32" t="s">
        <v>45</v>
      </c>
    </row>
    <row r="5" spans="1:8" ht="15.75" x14ac:dyDescent="0.25">
      <c r="A5" s="33" t="s">
        <v>25</v>
      </c>
      <c r="B5" s="33">
        <v>40</v>
      </c>
      <c r="C5" s="33">
        <v>40</v>
      </c>
      <c r="D5" s="33">
        <v>40</v>
      </c>
      <c r="E5" s="57">
        <f>D5/C5</f>
        <v>1</v>
      </c>
      <c r="F5" s="34">
        <v>100</v>
      </c>
      <c r="G5" s="33">
        <v>53</v>
      </c>
      <c r="H5" s="36">
        <v>78</v>
      </c>
    </row>
    <row r="6" spans="1:8" ht="15.75" x14ac:dyDescent="0.25">
      <c r="A6" s="33" t="s">
        <v>11</v>
      </c>
      <c r="B6" s="33">
        <v>26</v>
      </c>
      <c r="C6" s="33">
        <v>26</v>
      </c>
      <c r="D6" s="33">
        <v>26</v>
      </c>
      <c r="E6" s="57">
        <f t="shared" ref="E6:E12" si="0">D6/C6</f>
        <v>1</v>
      </c>
      <c r="F6" s="33">
        <v>98</v>
      </c>
      <c r="G6" s="33">
        <v>51</v>
      </c>
      <c r="H6" s="58">
        <v>76</v>
      </c>
    </row>
    <row r="7" spans="1:8" ht="15.75" x14ac:dyDescent="0.25">
      <c r="A7" s="33" t="s">
        <v>12</v>
      </c>
      <c r="B7" s="33">
        <v>29</v>
      </c>
      <c r="C7" s="33">
        <v>29</v>
      </c>
      <c r="D7" s="33">
        <v>29</v>
      </c>
      <c r="E7" s="57">
        <f t="shared" si="0"/>
        <v>1</v>
      </c>
      <c r="F7" s="33">
        <v>94</v>
      </c>
      <c r="G7" s="34">
        <v>43</v>
      </c>
      <c r="H7" s="58">
        <v>67</v>
      </c>
    </row>
    <row r="8" spans="1:8" ht="15.75" x14ac:dyDescent="0.25">
      <c r="A8" s="33" t="s">
        <v>13</v>
      </c>
      <c r="B8" s="33">
        <v>51</v>
      </c>
      <c r="C8" s="33">
        <v>51</v>
      </c>
      <c r="D8" s="33">
        <v>51</v>
      </c>
      <c r="E8" s="57">
        <f t="shared" si="0"/>
        <v>1</v>
      </c>
      <c r="F8" s="34">
        <v>94</v>
      </c>
      <c r="G8" s="33">
        <v>50</v>
      </c>
      <c r="H8" s="58">
        <v>74</v>
      </c>
    </row>
    <row r="9" spans="1:8" ht="15.75" x14ac:dyDescent="0.25">
      <c r="A9" s="33" t="s">
        <v>14</v>
      </c>
      <c r="B9" s="33">
        <v>30</v>
      </c>
      <c r="C9" s="33">
        <v>30</v>
      </c>
      <c r="D9" s="33">
        <v>30</v>
      </c>
      <c r="E9" s="57">
        <f t="shared" si="0"/>
        <v>1</v>
      </c>
      <c r="F9" s="33">
        <v>98</v>
      </c>
      <c r="G9" s="34">
        <v>49</v>
      </c>
      <c r="H9" s="58">
        <v>71</v>
      </c>
    </row>
    <row r="10" spans="1:8" ht="15.75" x14ac:dyDescent="0.25">
      <c r="A10" s="33" t="s">
        <v>15</v>
      </c>
      <c r="B10" s="33">
        <v>15</v>
      </c>
      <c r="C10" s="33">
        <v>15</v>
      </c>
      <c r="D10" s="33">
        <v>15</v>
      </c>
      <c r="E10" s="57">
        <f t="shared" si="0"/>
        <v>1</v>
      </c>
      <c r="F10" s="33">
        <v>85</v>
      </c>
      <c r="G10" s="33">
        <v>43</v>
      </c>
      <c r="H10" s="58">
        <v>61.87</v>
      </c>
    </row>
    <row r="11" spans="1:8" ht="15.75" x14ac:dyDescent="0.25">
      <c r="A11" s="33" t="s">
        <v>55</v>
      </c>
      <c r="B11" s="33">
        <v>9</v>
      </c>
      <c r="C11" s="33">
        <v>8</v>
      </c>
      <c r="D11" s="33">
        <v>7</v>
      </c>
      <c r="E11" s="57">
        <f t="shared" si="0"/>
        <v>0.875</v>
      </c>
      <c r="F11" s="33">
        <v>65</v>
      </c>
      <c r="G11" s="33">
        <v>20</v>
      </c>
      <c r="H11" s="58">
        <v>45.12</v>
      </c>
    </row>
    <row r="12" spans="1:8" ht="15.75" x14ac:dyDescent="0.25">
      <c r="A12" s="33" t="s">
        <v>16</v>
      </c>
      <c r="B12" s="59">
        <v>19</v>
      </c>
      <c r="C12" s="34">
        <v>19</v>
      </c>
      <c r="D12" s="34">
        <v>19</v>
      </c>
      <c r="E12" s="35">
        <f t="shared" si="0"/>
        <v>1</v>
      </c>
      <c r="F12" s="34">
        <v>80</v>
      </c>
      <c r="G12" s="34">
        <v>39</v>
      </c>
      <c r="H12" s="36">
        <v>53</v>
      </c>
    </row>
    <row r="13" spans="1:8" ht="15.75" x14ac:dyDescent="0.25">
      <c r="A13" s="37" t="s">
        <v>27</v>
      </c>
      <c r="B13" s="37">
        <f>SUM(B5:B12)</f>
        <v>219</v>
      </c>
      <c r="C13" s="37">
        <f>SUM(C5:C12)</f>
        <v>218</v>
      </c>
      <c r="D13" s="37">
        <f t="shared" ref="D13" si="1">SUM(D5:D12)</f>
        <v>217</v>
      </c>
      <c r="E13" s="63">
        <f>D13/C13</f>
        <v>0.99541284403669728</v>
      </c>
      <c r="F13" s="38">
        <f>MAX(F5:F12)</f>
        <v>100</v>
      </c>
      <c r="G13" s="77">
        <f>MIN(G5:G12)</f>
        <v>20</v>
      </c>
      <c r="H13" s="77">
        <f t="shared" ref="H13" si="2">AVERAGE(H5:H12)</f>
        <v>65.748750000000001</v>
      </c>
    </row>
    <row r="14" spans="1:8" ht="15.75" x14ac:dyDescent="0.25">
      <c r="A14" s="64" t="s">
        <v>28</v>
      </c>
      <c r="B14" s="64">
        <v>13237</v>
      </c>
      <c r="C14" s="65">
        <v>13091</v>
      </c>
      <c r="D14" s="65">
        <v>13053</v>
      </c>
      <c r="E14" s="66">
        <f>D14/C14</f>
        <v>0.99709724238026121</v>
      </c>
      <c r="F14" s="65">
        <v>100</v>
      </c>
      <c r="G14" s="65">
        <v>0</v>
      </c>
      <c r="H14" s="65">
        <v>68.709999999999994</v>
      </c>
    </row>
    <row r="15" spans="1:8" ht="15.75" x14ac:dyDescent="0.25">
      <c r="A15" s="140" t="s">
        <v>52</v>
      </c>
      <c r="B15" s="143">
        <v>5</v>
      </c>
      <c r="C15" s="42">
        <v>5</v>
      </c>
      <c r="D15" s="42">
        <v>5</v>
      </c>
      <c r="E15" s="43">
        <f>D15/C15</f>
        <v>1</v>
      </c>
      <c r="F15" s="42">
        <v>69</v>
      </c>
      <c r="G15" s="42">
        <v>40</v>
      </c>
      <c r="H15" s="44">
        <v>55.8</v>
      </c>
    </row>
    <row r="16" spans="1:8" ht="15.75" x14ac:dyDescent="0.25">
      <c r="A16" s="140" t="s">
        <v>20</v>
      </c>
      <c r="B16" s="143">
        <v>3</v>
      </c>
      <c r="C16" s="42">
        <v>2</v>
      </c>
      <c r="D16" s="42">
        <v>2</v>
      </c>
      <c r="E16" s="43">
        <f t="shared" ref="E16:E17" si="3">D16/C16</f>
        <v>1</v>
      </c>
      <c r="F16" s="42">
        <v>62</v>
      </c>
      <c r="G16" s="42">
        <v>60</v>
      </c>
      <c r="H16" s="44">
        <v>61</v>
      </c>
    </row>
    <row r="17" spans="1:8" ht="15.75" x14ac:dyDescent="0.25">
      <c r="A17" s="140" t="s">
        <v>19</v>
      </c>
      <c r="B17" s="42">
        <v>9</v>
      </c>
      <c r="C17" s="42">
        <v>4</v>
      </c>
      <c r="D17" s="42">
        <v>4</v>
      </c>
      <c r="E17" s="43">
        <f t="shared" si="3"/>
        <v>1</v>
      </c>
      <c r="F17" s="42">
        <v>94</v>
      </c>
      <c r="G17" s="42">
        <v>61</v>
      </c>
      <c r="H17" s="44">
        <v>76.25</v>
      </c>
    </row>
    <row r="18" spans="1:8" x14ac:dyDescent="0.25">
      <c r="A18" s="138" t="s">
        <v>29</v>
      </c>
      <c r="B18" s="138"/>
      <c r="C18" s="138">
        <f>C13-D13</f>
        <v>1</v>
      </c>
    </row>
    <row r="22" spans="1:8" ht="18.75" x14ac:dyDescent="0.3">
      <c r="A22" s="32" t="s">
        <v>1</v>
      </c>
      <c r="B22" s="78">
        <v>24</v>
      </c>
      <c r="C22" s="78" t="s">
        <v>57</v>
      </c>
      <c r="D22" s="78" t="s">
        <v>58</v>
      </c>
      <c r="E22" s="79" t="s">
        <v>59</v>
      </c>
      <c r="F22" s="79" t="s">
        <v>60</v>
      </c>
      <c r="G22" s="79" t="s">
        <v>61</v>
      </c>
      <c r="H22" s="79" t="s">
        <v>62</v>
      </c>
    </row>
    <row r="23" spans="1:8" ht="15.75" x14ac:dyDescent="0.25">
      <c r="A23" s="33" t="s">
        <v>25</v>
      </c>
      <c r="B23" s="94">
        <v>0</v>
      </c>
      <c r="C23" s="94">
        <v>13</v>
      </c>
      <c r="D23" s="94">
        <v>20</v>
      </c>
      <c r="E23" s="94">
        <v>5</v>
      </c>
      <c r="F23" s="94">
        <v>10</v>
      </c>
      <c r="G23" s="95">
        <v>8</v>
      </c>
      <c r="H23" s="94">
        <v>10</v>
      </c>
    </row>
    <row r="24" spans="1:8" ht="15.75" x14ac:dyDescent="0.25">
      <c r="A24" s="33" t="s">
        <v>11</v>
      </c>
      <c r="B24" s="94">
        <v>0</v>
      </c>
      <c r="C24" s="94">
        <v>14</v>
      </c>
      <c r="D24" s="94">
        <v>7</v>
      </c>
      <c r="E24" s="94">
        <v>5</v>
      </c>
      <c r="F24" s="94">
        <v>11</v>
      </c>
      <c r="G24" s="95">
        <v>3</v>
      </c>
      <c r="H24" s="94">
        <v>4</v>
      </c>
    </row>
    <row r="25" spans="1:8" ht="15.75" x14ac:dyDescent="0.25">
      <c r="A25" s="33" t="s">
        <v>12</v>
      </c>
      <c r="B25" s="94">
        <v>0</v>
      </c>
      <c r="C25" s="94">
        <v>18</v>
      </c>
      <c r="D25" s="94">
        <v>4</v>
      </c>
      <c r="E25" s="94">
        <v>12</v>
      </c>
      <c r="F25" s="94">
        <v>6</v>
      </c>
      <c r="G25" s="94">
        <v>2</v>
      </c>
      <c r="H25" s="94">
        <v>2</v>
      </c>
    </row>
    <row r="26" spans="1:8" ht="15.75" x14ac:dyDescent="0.25">
      <c r="A26" s="33" t="s">
        <v>13</v>
      </c>
      <c r="B26" s="94">
        <v>0</v>
      </c>
      <c r="C26" s="94">
        <v>31</v>
      </c>
      <c r="D26" s="94">
        <v>15</v>
      </c>
      <c r="E26" s="94">
        <v>12</v>
      </c>
      <c r="F26" s="94">
        <v>18</v>
      </c>
      <c r="G26" s="94">
        <v>10</v>
      </c>
      <c r="H26" s="94">
        <v>5</v>
      </c>
    </row>
    <row r="27" spans="1:8" ht="15.75" x14ac:dyDescent="0.25">
      <c r="A27" s="33" t="s">
        <v>14</v>
      </c>
      <c r="B27" s="94">
        <v>0</v>
      </c>
      <c r="C27" s="94">
        <v>20</v>
      </c>
      <c r="D27" s="94">
        <v>6</v>
      </c>
      <c r="E27" s="94">
        <v>10</v>
      </c>
      <c r="F27" s="94">
        <v>10</v>
      </c>
      <c r="G27" s="94">
        <v>3</v>
      </c>
      <c r="H27" s="94">
        <v>2</v>
      </c>
    </row>
    <row r="28" spans="1:8" ht="15.75" x14ac:dyDescent="0.25">
      <c r="A28" s="33" t="s">
        <v>15</v>
      </c>
      <c r="B28" s="95">
        <v>0</v>
      </c>
      <c r="C28" s="95">
        <v>8</v>
      </c>
      <c r="D28" s="95">
        <v>1</v>
      </c>
      <c r="E28" s="94">
        <v>7</v>
      </c>
      <c r="F28" s="94">
        <v>1</v>
      </c>
      <c r="G28" s="94">
        <v>1</v>
      </c>
      <c r="H28" s="94">
        <v>0</v>
      </c>
    </row>
    <row r="29" spans="1:8" ht="15.75" x14ac:dyDescent="0.25">
      <c r="A29" s="33" t="s">
        <v>55</v>
      </c>
      <c r="B29" s="95">
        <v>1</v>
      </c>
      <c r="C29" s="95">
        <v>1</v>
      </c>
      <c r="D29" s="95">
        <v>0</v>
      </c>
      <c r="E29" s="94">
        <v>1</v>
      </c>
      <c r="F29" s="94">
        <v>0</v>
      </c>
      <c r="G29" s="94">
        <v>0</v>
      </c>
      <c r="H29" s="94">
        <v>0</v>
      </c>
    </row>
    <row r="30" spans="1:8" ht="15.75" x14ac:dyDescent="0.25">
      <c r="A30" s="33" t="s">
        <v>16</v>
      </c>
      <c r="B30" s="94">
        <v>0</v>
      </c>
      <c r="C30" s="94">
        <v>4</v>
      </c>
      <c r="D30" s="94">
        <v>1</v>
      </c>
      <c r="E30" s="94">
        <v>4</v>
      </c>
      <c r="F30" s="94">
        <v>1</v>
      </c>
      <c r="G30" s="94">
        <v>0</v>
      </c>
      <c r="H30" s="94">
        <v>0</v>
      </c>
    </row>
    <row r="31" spans="1:8" ht="18.75" x14ac:dyDescent="0.3">
      <c r="A31" s="80" t="s">
        <v>63</v>
      </c>
      <c r="B31" s="94">
        <f>SUM(B23:B30)</f>
        <v>1</v>
      </c>
      <c r="C31" s="94">
        <f t="shared" ref="C31:H31" si="4">SUM(C23:C30)</f>
        <v>109</v>
      </c>
      <c r="D31" s="94">
        <f t="shared" si="4"/>
        <v>54</v>
      </c>
      <c r="E31" s="94">
        <f t="shared" si="4"/>
        <v>56</v>
      </c>
      <c r="F31" s="94">
        <f t="shared" si="4"/>
        <v>57</v>
      </c>
      <c r="G31" s="94">
        <f t="shared" si="4"/>
        <v>27</v>
      </c>
      <c r="H31" s="94">
        <f t="shared" si="4"/>
        <v>23</v>
      </c>
    </row>
    <row r="32" spans="1:8" x14ac:dyDescent="0.25">
      <c r="E32">
        <f>E31*100/207</f>
        <v>27.053140096618357</v>
      </c>
      <c r="F32">
        <f t="shared" ref="F32:H32" si="5">F31*100/207</f>
        <v>27.536231884057973</v>
      </c>
      <c r="G32">
        <f t="shared" si="5"/>
        <v>13.043478260869565</v>
      </c>
      <c r="H32">
        <f t="shared" si="5"/>
        <v>11.111111111111111</v>
      </c>
    </row>
  </sheetData>
  <mergeCells count="1">
    <mergeCell ref="A2:C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29"/>
  <sheetViews>
    <sheetView workbookViewId="0">
      <selection activeCell="B11" sqref="B11"/>
    </sheetView>
  </sheetViews>
  <sheetFormatPr defaultRowHeight="15" x14ac:dyDescent="0.25"/>
  <cols>
    <col min="1" max="1" width="15.42578125" customWidth="1"/>
    <col min="4" max="4" width="10.7109375" customWidth="1"/>
    <col min="5" max="5" width="11.28515625" bestFit="1" customWidth="1"/>
    <col min="7" max="7" width="11.5703125" customWidth="1"/>
  </cols>
  <sheetData>
    <row r="1" spans="1:7" ht="15.75" x14ac:dyDescent="0.25">
      <c r="A1" s="184" t="s">
        <v>65</v>
      </c>
      <c r="B1" s="184"/>
      <c r="C1" s="184"/>
      <c r="D1" s="184"/>
      <c r="E1" s="83">
        <v>43265</v>
      </c>
      <c r="F1" s="29"/>
      <c r="G1" s="83"/>
    </row>
    <row r="2" spans="1:7" ht="15.75" x14ac:dyDescent="0.25">
      <c r="A2" s="31" t="s">
        <v>22</v>
      </c>
      <c r="B2" s="31">
        <v>42</v>
      </c>
      <c r="C2" s="31"/>
      <c r="D2" s="31"/>
      <c r="E2" s="31"/>
      <c r="F2" s="31"/>
      <c r="G2" s="31"/>
    </row>
    <row r="3" spans="1:7" ht="47.25" x14ac:dyDescent="0.25">
      <c r="A3" s="32" t="s">
        <v>1</v>
      </c>
      <c r="B3" s="32" t="s">
        <v>42</v>
      </c>
      <c r="C3" s="32" t="s">
        <v>43</v>
      </c>
      <c r="D3" s="32" t="s">
        <v>44</v>
      </c>
      <c r="E3" s="32" t="s">
        <v>23</v>
      </c>
      <c r="F3" s="32" t="s">
        <v>24</v>
      </c>
      <c r="G3" s="32" t="s">
        <v>45</v>
      </c>
    </row>
    <row r="4" spans="1:7" ht="15.75" x14ac:dyDescent="0.25">
      <c r="A4" s="33" t="s">
        <v>25</v>
      </c>
      <c r="B4" s="33">
        <v>23</v>
      </c>
      <c r="C4" s="33">
        <v>18</v>
      </c>
      <c r="D4" s="57">
        <f t="shared" ref="D4:D9" si="0">C4/B4</f>
        <v>0.78260869565217395</v>
      </c>
      <c r="E4" s="34">
        <v>81</v>
      </c>
      <c r="F4" s="34">
        <v>34</v>
      </c>
      <c r="G4" s="36">
        <v>56</v>
      </c>
    </row>
    <row r="5" spans="1:7" ht="15.75" x14ac:dyDescent="0.25">
      <c r="A5" s="33" t="s">
        <v>11</v>
      </c>
      <c r="B5" s="33">
        <v>12</v>
      </c>
      <c r="C5" s="33">
        <v>11</v>
      </c>
      <c r="D5" s="57">
        <f t="shared" si="0"/>
        <v>0.91666666666666663</v>
      </c>
      <c r="E5" s="34">
        <v>92</v>
      </c>
      <c r="F5" s="34">
        <v>32</v>
      </c>
      <c r="G5" s="36">
        <v>58</v>
      </c>
    </row>
    <row r="6" spans="1:7" ht="15.75" x14ac:dyDescent="0.25">
      <c r="A6" s="33" t="s">
        <v>12</v>
      </c>
      <c r="B6" s="33">
        <v>17</v>
      </c>
      <c r="C6" s="33">
        <v>13</v>
      </c>
      <c r="D6" s="57">
        <f t="shared" si="0"/>
        <v>0.76470588235294112</v>
      </c>
      <c r="E6" s="34">
        <v>66</v>
      </c>
      <c r="F6" s="34">
        <v>16</v>
      </c>
      <c r="G6" s="36">
        <v>47</v>
      </c>
    </row>
    <row r="7" spans="1:7" ht="15.75" x14ac:dyDescent="0.25">
      <c r="A7" s="33" t="s">
        <v>13</v>
      </c>
      <c r="B7" s="33">
        <v>33</v>
      </c>
      <c r="C7" s="33">
        <v>28</v>
      </c>
      <c r="D7" s="57">
        <f t="shared" si="0"/>
        <v>0.84848484848484851</v>
      </c>
      <c r="E7" s="34">
        <v>86</v>
      </c>
      <c r="F7" s="34">
        <v>20</v>
      </c>
      <c r="G7" s="36">
        <v>53</v>
      </c>
    </row>
    <row r="8" spans="1:7" ht="15.75" x14ac:dyDescent="0.25">
      <c r="A8" s="33" t="s">
        <v>14</v>
      </c>
      <c r="B8" s="33">
        <v>21</v>
      </c>
      <c r="C8" s="33">
        <v>14</v>
      </c>
      <c r="D8" s="57">
        <f t="shared" si="0"/>
        <v>0.66666666666666663</v>
      </c>
      <c r="E8" s="34">
        <v>76</v>
      </c>
      <c r="F8" s="34">
        <v>16</v>
      </c>
      <c r="G8" s="36">
        <v>46</v>
      </c>
    </row>
    <row r="9" spans="1:7" ht="15.75" x14ac:dyDescent="0.25">
      <c r="A9" s="33" t="s">
        <v>15</v>
      </c>
      <c r="B9" s="33">
        <v>12</v>
      </c>
      <c r="C9" s="33">
        <v>5</v>
      </c>
      <c r="D9" s="57">
        <f t="shared" si="0"/>
        <v>0.41666666666666669</v>
      </c>
      <c r="E9" s="34">
        <v>59</v>
      </c>
      <c r="F9" s="34">
        <v>18</v>
      </c>
      <c r="G9" s="36">
        <v>36.700000000000003</v>
      </c>
    </row>
    <row r="10" spans="1:7" ht="15.75" x14ac:dyDescent="0.25">
      <c r="A10" s="33" t="s">
        <v>55</v>
      </c>
      <c r="B10" s="101"/>
      <c r="C10" s="101"/>
      <c r="D10" s="101"/>
      <c r="E10" s="101"/>
      <c r="F10" s="101"/>
      <c r="G10" s="103"/>
    </row>
    <row r="11" spans="1:7" ht="15.75" x14ac:dyDescent="0.25">
      <c r="A11" s="33" t="s">
        <v>16</v>
      </c>
      <c r="B11" s="33">
        <v>12</v>
      </c>
      <c r="C11" s="33">
        <v>2</v>
      </c>
      <c r="D11" s="57">
        <f t="shared" ref="D11:D16" si="1">C11/B11</f>
        <v>0.16666666666666666</v>
      </c>
      <c r="E11" s="34">
        <v>54</v>
      </c>
      <c r="F11" s="34">
        <v>12</v>
      </c>
      <c r="G11" s="36">
        <v>31</v>
      </c>
    </row>
    <row r="12" spans="1:7" ht="15.75" x14ac:dyDescent="0.25">
      <c r="A12" s="37" t="s">
        <v>17</v>
      </c>
      <c r="B12" s="38">
        <f>SUM(B4:B11)</f>
        <v>130</v>
      </c>
      <c r="C12" s="38">
        <f t="shared" ref="C12" si="2">SUM(C4:C11)</f>
        <v>91</v>
      </c>
      <c r="D12" s="110">
        <f t="shared" si="1"/>
        <v>0.7</v>
      </c>
      <c r="E12" s="38">
        <f>MAX(E4:E11)</f>
        <v>92</v>
      </c>
      <c r="F12" s="38">
        <f>MIN(F4:F11)</f>
        <v>12</v>
      </c>
      <c r="G12" s="77">
        <f>AVERAGE(G4:G11)</f>
        <v>46.81428571428571</v>
      </c>
    </row>
    <row r="13" spans="1:7" ht="15.75" x14ac:dyDescent="0.25">
      <c r="A13" s="64" t="s">
        <v>28</v>
      </c>
      <c r="B13" s="65">
        <v>7723</v>
      </c>
      <c r="C13" s="65">
        <v>7204</v>
      </c>
      <c r="D13" s="61">
        <f t="shared" si="1"/>
        <v>0.932798135439596</v>
      </c>
      <c r="E13" s="65">
        <v>99</v>
      </c>
      <c r="F13" s="65">
        <v>0</v>
      </c>
      <c r="G13" s="65">
        <v>50.6</v>
      </c>
    </row>
    <row r="14" spans="1:7" ht="15.75" x14ac:dyDescent="0.25">
      <c r="A14" s="140" t="s">
        <v>52</v>
      </c>
      <c r="B14" s="42">
        <v>3</v>
      </c>
      <c r="C14" s="42">
        <v>2</v>
      </c>
      <c r="D14" s="43">
        <f t="shared" si="1"/>
        <v>0.66666666666666663</v>
      </c>
      <c r="E14" s="42">
        <v>58</v>
      </c>
      <c r="F14" s="42">
        <v>30</v>
      </c>
      <c r="G14" s="42">
        <v>45</v>
      </c>
    </row>
    <row r="15" spans="1:7" ht="15.75" x14ac:dyDescent="0.25">
      <c r="A15" s="140" t="s">
        <v>20</v>
      </c>
      <c r="B15" s="42">
        <v>1</v>
      </c>
      <c r="C15" s="42">
        <v>1</v>
      </c>
      <c r="D15" s="43">
        <f t="shared" si="1"/>
        <v>1</v>
      </c>
      <c r="E15" s="42">
        <v>47</v>
      </c>
      <c r="F15" s="42">
        <v>47</v>
      </c>
      <c r="G15" s="42">
        <v>47</v>
      </c>
    </row>
    <row r="16" spans="1:7" ht="15.75" x14ac:dyDescent="0.25">
      <c r="A16" s="140" t="s">
        <v>19</v>
      </c>
      <c r="B16" s="42">
        <v>5</v>
      </c>
      <c r="C16" s="42">
        <v>3</v>
      </c>
      <c r="D16" s="43">
        <f t="shared" si="1"/>
        <v>0.6</v>
      </c>
      <c r="E16" s="42">
        <v>97</v>
      </c>
      <c r="F16" s="42">
        <v>12</v>
      </c>
      <c r="G16" s="44">
        <v>47</v>
      </c>
    </row>
    <row r="17" spans="1:10" ht="15.75" x14ac:dyDescent="0.25">
      <c r="A17" t="s">
        <v>29</v>
      </c>
      <c r="B17">
        <f>B12-C12</f>
        <v>39</v>
      </c>
      <c r="C17" s="100"/>
      <c r="D17" s="91"/>
    </row>
    <row r="19" spans="1:10" ht="15.75" x14ac:dyDescent="0.25">
      <c r="A19" s="185"/>
      <c r="B19" s="185"/>
      <c r="C19" s="185"/>
      <c r="D19" s="185"/>
      <c r="E19" s="185"/>
      <c r="F19" s="185"/>
      <c r="G19" s="185"/>
      <c r="H19" s="23"/>
    </row>
    <row r="20" spans="1:10" ht="18.75" x14ac:dyDescent="0.3">
      <c r="A20" s="84" t="s">
        <v>1</v>
      </c>
      <c r="B20" s="85">
        <v>42</v>
      </c>
      <c r="C20" s="85" t="s">
        <v>57</v>
      </c>
      <c r="D20" s="85" t="s">
        <v>58</v>
      </c>
      <c r="F20" s="86"/>
      <c r="G20" s="105" t="s">
        <v>59</v>
      </c>
      <c r="H20" s="85" t="s">
        <v>60</v>
      </c>
      <c r="I20" s="85" t="s">
        <v>61</v>
      </c>
      <c r="J20" s="85" t="s">
        <v>62</v>
      </c>
    </row>
    <row r="21" spans="1:10" ht="15.75" x14ac:dyDescent="0.25">
      <c r="A21" s="33" t="s">
        <v>25</v>
      </c>
      <c r="B21" s="94">
        <v>1</v>
      </c>
      <c r="C21" s="94">
        <v>9</v>
      </c>
      <c r="D21" s="94">
        <v>1</v>
      </c>
      <c r="F21" s="87"/>
      <c r="G21" s="106">
        <v>7</v>
      </c>
      <c r="H21" s="106">
        <v>3</v>
      </c>
      <c r="I21" s="94">
        <v>1</v>
      </c>
      <c r="J21" s="94">
        <v>0</v>
      </c>
    </row>
    <row r="22" spans="1:10" ht="15.75" x14ac:dyDescent="0.25">
      <c r="A22" s="33" t="s">
        <v>11</v>
      </c>
      <c r="B22" s="94">
        <v>0</v>
      </c>
      <c r="C22" s="94">
        <v>1</v>
      </c>
      <c r="D22" s="94">
        <v>3</v>
      </c>
      <c r="F22" s="86"/>
      <c r="G22" s="95">
        <v>1</v>
      </c>
      <c r="H22" s="107">
        <v>0</v>
      </c>
      <c r="I22" s="94">
        <v>2</v>
      </c>
      <c r="J22" s="94">
        <v>1</v>
      </c>
    </row>
    <row r="23" spans="1:10" ht="15.75" x14ac:dyDescent="0.25">
      <c r="A23" s="33" t="s">
        <v>12</v>
      </c>
      <c r="B23" s="94">
        <v>2</v>
      </c>
      <c r="C23" s="94">
        <v>2</v>
      </c>
      <c r="D23" s="94">
        <v>0</v>
      </c>
      <c r="F23" s="86"/>
      <c r="G23" s="95">
        <v>2</v>
      </c>
      <c r="H23" s="107">
        <v>0</v>
      </c>
      <c r="I23" s="94">
        <v>0</v>
      </c>
      <c r="J23" s="94">
        <v>0</v>
      </c>
    </row>
    <row r="24" spans="1:10" ht="15.75" x14ac:dyDescent="0.25">
      <c r="A24" s="33" t="s">
        <v>13</v>
      </c>
      <c r="B24" s="94">
        <v>0</v>
      </c>
      <c r="C24" s="94">
        <v>9</v>
      </c>
      <c r="D24" s="94">
        <v>1</v>
      </c>
      <c r="F24" s="86"/>
      <c r="G24" s="95">
        <v>6</v>
      </c>
      <c r="H24" s="107">
        <v>2</v>
      </c>
      <c r="I24" s="94">
        <v>1</v>
      </c>
      <c r="J24" s="94">
        <v>0</v>
      </c>
    </row>
    <row r="25" spans="1:10" ht="15.75" x14ac:dyDescent="0.25">
      <c r="A25" s="33" t="s">
        <v>14</v>
      </c>
      <c r="B25" s="94">
        <v>1</v>
      </c>
      <c r="C25" s="94">
        <v>3</v>
      </c>
      <c r="D25" s="94">
        <v>0</v>
      </c>
      <c r="F25" s="86"/>
      <c r="G25" s="95">
        <v>1</v>
      </c>
      <c r="H25" s="107">
        <v>2</v>
      </c>
      <c r="I25" s="107">
        <v>0</v>
      </c>
      <c r="J25" s="107">
        <v>0</v>
      </c>
    </row>
    <row r="26" spans="1:10" ht="15.75" x14ac:dyDescent="0.25">
      <c r="A26" s="33" t="s">
        <v>15</v>
      </c>
      <c r="B26" s="95">
        <v>1</v>
      </c>
      <c r="C26" s="95">
        <v>0</v>
      </c>
      <c r="D26" s="94">
        <v>0</v>
      </c>
      <c r="F26" s="86"/>
      <c r="G26" s="95">
        <v>0</v>
      </c>
      <c r="H26" s="107">
        <v>0</v>
      </c>
      <c r="I26" s="107">
        <v>0</v>
      </c>
      <c r="J26" s="107">
        <v>0</v>
      </c>
    </row>
    <row r="27" spans="1:10" ht="15.75" x14ac:dyDescent="0.25">
      <c r="A27" s="33" t="s">
        <v>16</v>
      </c>
      <c r="B27" s="94">
        <v>0</v>
      </c>
      <c r="C27" s="94">
        <v>0</v>
      </c>
      <c r="D27" s="94">
        <v>0</v>
      </c>
      <c r="F27" s="86"/>
      <c r="G27" s="95">
        <v>0</v>
      </c>
      <c r="H27" s="95">
        <v>0</v>
      </c>
      <c r="I27" s="95">
        <v>0</v>
      </c>
      <c r="J27" s="95">
        <v>0</v>
      </c>
    </row>
    <row r="28" spans="1:10" ht="18.75" x14ac:dyDescent="0.3">
      <c r="A28" s="89" t="s">
        <v>63</v>
      </c>
      <c r="B28" s="109">
        <f>SUM(B21:B27)</f>
        <v>5</v>
      </c>
      <c r="C28" s="109">
        <f t="shared" ref="C28:D28" si="3">SUM(C21:C27)</f>
        <v>24</v>
      </c>
      <c r="D28" s="109">
        <f t="shared" si="3"/>
        <v>5</v>
      </c>
      <c r="F28" s="86"/>
      <c r="G28" s="95">
        <f>SUM(G21:G27)</f>
        <v>17</v>
      </c>
      <c r="H28" s="95">
        <f t="shared" ref="H28:J28" si="4">SUM(H21:H27)</f>
        <v>7</v>
      </c>
      <c r="I28" s="95">
        <f t="shared" si="4"/>
        <v>4</v>
      </c>
      <c r="J28" s="95">
        <f t="shared" si="4"/>
        <v>1</v>
      </c>
    </row>
    <row r="29" spans="1:10" ht="15.75" x14ac:dyDescent="0.25">
      <c r="A29" s="90"/>
      <c r="B29" s="108"/>
      <c r="C29" s="108"/>
      <c r="D29" s="108"/>
      <c r="E29" s="92"/>
      <c r="F29" s="91"/>
      <c r="G29" s="108">
        <f>G28*100/130</f>
        <v>13.076923076923077</v>
      </c>
      <c r="H29" s="108">
        <f t="shared" ref="H29:J29" si="5">H28*100/130</f>
        <v>5.384615384615385</v>
      </c>
      <c r="I29" s="108">
        <f t="shared" si="5"/>
        <v>3.0769230769230771</v>
      </c>
      <c r="J29" s="108">
        <f t="shared" si="5"/>
        <v>0.76923076923076927</v>
      </c>
    </row>
  </sheetData>
  <mergeCells count="2">
    <mergeCell ref="A1:D1"/>
    <mergeCell ref="A19:G19"/>
  </mergeCell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N32"/>
  <sheetViews>
    <sheetView workbookViewId="0">
      <selection activeCell="J13" sqref="J13"/>
    </sheetView>
  </sheetViews>
  <sheetFormatPr defaultRowHeight="15" x14ac:dyDescent="0.25"/>
  <cols>
    <col min="1" max="1" width="17.5703125" customWidth="1"/>
    <col min="5" max="5" width="11.28515625" bestFit="1" customWidth="1"/>
  </cols>
  <sheetData>
    <row r="1" spans="1:14" ht="15.75" x14ac:dyDescent="0.25">
      <c r="A1" s="111" t="s">
        <v>69</v>
      </c>
      <c r="B1" s="111"/>
      <c r="C1" s="111"/>
      <c r="D1" s="111"/>
      <c r="E1" s="112">
        <v>43269</v>
      </c>
      <c r="F1" s="56"/>
      <c r="I1" s="185"/>
      <c r="J1" s="185"/>
      <c r="K1" s="185"/>
      <c r="L1" s="185"/>
      <c r="M1" s="185"/>
      <c r="N1" s="185"/>
    </row>
    <row r="2" spans="1:14" ht="15.75" x14ac:dyDescent="0.25">
      <c r="A2" s="31" t="s">
        <v>22</v>
      </c>
      <c r="B2" s="31">
        <v>36</v>
      </c>
      <c r="C2" s="31"/>
      <c r="D2" s="31"/>
      <c r="E2" s="31"/>
      <c r="F2" s="31"/>
      <c r="I2" s="86"/>
      <c r="J2" s="86"/>
      <c r="K2" s="86"/>
      <c r="L2" s="86"/>
      <c r="M2" s="86"/>
      <c r="N2" s="86"/>
    </row>
    <row r="3" spans="1:14" ht="78.75" x14ac:dyDescent="0.25">
      <c r="A3" s="32" t="s">
        <v>1</v>
      </c>
      <c r="B3" s="32" t="s">
        <v>42</v>
      </c>
      <c r="C3" s="32" t="s">
        <v>43</v>
      </c>
      <c r="D3" s="32" t="s">
        <v>44</v>
      </c>
      <c r="E3" s="32" t="s">
        <v>23</v>
      </c>
      <c r="F3" s="32" t="s">
        <v>24</v>
      </c>
      <c r="G3" s="32" t="s">
        <v>45</v>
      </c>
      <c r="I3" s="87"/>
      <c r="J3" s="87"/>
      <c r="K3" s="87"/>
      <c r="L3" s="87"/>
      <c r="M3" s="87"/>
      <c r="N3" s="87"/>
    </row>
    <row r="4" spans="1:14" ht="15.75" x14ac:dyDescent="0.25">
      <c r="A4" s="33" t="s">
        <v>25</v>
      </c>
      <c r="B4" s="33">
        <v>6</v>
      </c>
      <c r="C4" s="33">
        <v>4</v>
      </c>
      <c r="D4" s="57">
        <f t="shared" ref="D4:D16" si="0">C4/B4</f>
        <v>0.66666666666666663</v>
      </c>
      <c r="E4" s="34">
        <v>64</v>
      </c>
      <c r="F4" s="33">
        <v>23</v>
      </c>
      <c r="G4" s="58">
        <v>48</v>
      </c>
      <c r="I4" s="86"/>
      <c r="J4" s="86"/>
      <c r="K4" s="86"/>
      <c r="L4" s="113"/>
      <c r="M4" s="86"/>
      <c r="N4" s="86"/>
    </row>
    <row r="5" spans="1:14" ht="15.75" x14ac:dyDescent="0.25">
      <c r="A5" s="33" t="s">
        <v>11</v>
      </c>
      <c r="B5" s="33">
        <v>1</v>
      </c>
      <c r="C5" s="33">
        <v>1</v>
      </c>
      <c r="D5" s="57">
        <f t="shared" si="0"/>
        <v>1</v>
      </c>
      <c r="E5" s="34">
        <v>90</v>
      </c>
      <c r="F5" s="33">
        <v>90</v>
      </c>
      <c r="G5" s="58">
        <v>90</v>
      </c>
      <c r="I5" s="86"/>
      <c r="J5" s="86"/>
      <c r="K5" s="86"/>
      <c r="L5" s="113"/>
      <c r="M5" s="86"/>
      <c r="N5" s="86"/>
    </row>
    <row r="6" spans="1:14" ht="15.75" x14ac:dyDescent="0.25">
      <c r="A6" s="33" t="s">
        <v>12</v>
      </c>
      <c r="B6" s="34">
        <v>6</v>
      </c>
      <c r="C6" s="34">
        <v>4</v>
      </c>
      <c r="D6" s="57">
        <f t="shared" si="0"/>
        <v>0.66666666666666663</v>
      </c>
      <c r="E6" s="34">
        <v>48</v>
      </c>
      <c r="F6" s="34">
        <v>32</v>
      </c>
      <c r="G6" s="36">
        <v>39</v>
      </c>
      <c r="I6" s="86"/>
      <c r="J6" s="86"/>
      <c r="K6" s="86"/>
      <c r="L6" s="113"/>
      <c r="M6" s="86"/>
      <c r="N6" s="86"/>
    </row>
    <row r="7" spans="1:14" ht="15.75" x14ac:dyDescent="0.25">
      <c r="A7" s="33" t="s">
        <v>13</v>
      </c>
      <c r="B7" s="33">
        <v>8</v>
      </c>
      <c r="C7" s="33">
        <v>8</v>
      </c>
      <c r="D7" s="57">
        <f t="shared" si="0"/>
        <v>1</v>
      </c>
      <c r="E7" s="33">
        <v>61</v>
      </c>
      <c r="F7" s="33">
        <v>18</v>
      </c>
      <c r="G7" s="58">
        <v>45.75</v>
      </c>
      <c r="I7" s="86"/>
      <c r="J7" s="86"/>
      <c r="K7" s="86"/>
      <c r="L7" s="113"/>
      <c r="M7" s="86"/>
      <c r="N7" s="86"/>
    </row>
    <row r="8" spans="1:14" ht="15.75" x14ac:dyDescent="0.25">
      <c r="A8" s="33" t="s">
        <v>14</v>
      </c>
      <c r="B8" s="33">
        <v>6</v>
      </c>
      <c r="C8" s="33">
        <v>5</v>
      </c>
      <c r="D8" s="57">
        <f t="shared" si="0"/>
        <v>0.83333333333333337</v>
      </c>
      <c r="E8" s="33">
        <v>66</v>
      </c>
      <c r="F8" s="34">
        <v>21</v>
      </c>
      <c r="G8" s="36">
        <v>48</v>
      </c>
      <c r="I8" s="86"/>
      <c r="J8" s="86"/>
      <c r="K8" s="86"/>
      <c r="L8" s="113"/>
      <c r="M8" s="86"/>
      <c r="N8" s="86"/>
    </row>
    <row r="9" spans="1:14" ht="15.75" x14ac:dyDescent="0.25">
      <c r="A9" s="33" t="s">
        <v>15</v>
      </c>
      <c r="B9" s="33">
        <v>1</v>
      </c>
      <c r="C9" s="33">
        <v>0</v>
      </c>
      <c r="D9" s="57">
        <f t="shared" si="0"/>
        <v>0</v>
      </c>
      <c r="E9" s="33">
        <v>14</v>
      </c>
      <c r="F9" s="34">
        <v>14</v>
      </c>
      <c r="G9" s="36">
        <v>14</v>
      </c>
      <c r="I9" s="86"/>
      <c r="J9" s="86"/>
      <c r="K9" s="86"/>
      <c r="L9" s="113"/>
      <c r="M9" s="86"/>
      <c r="N9" s="86"/>
    </row>
    <row r="10" spans="1:14" ht="15.75" x14ac:dyDescent="0.25">
      <c r="A10" s="33" t="s">
        <v>55</v>
      </c>
      <c r="B10" s="33">
        <v>1</v>
      </c>
      <c r="C10" s="33">
        <v>1</v>
      </c>
      <c r="D10" s="57">
        <f t="shared" si="0"/>
        <v>1</v>
      </c>
      <c r="E10" s="33">
        <v>44</v>
      </c>
      <c r="F10" s="34">
        <v>44</v>
      </c>
      <c r="G10" s="36">
        <v>44</v>
      </c>
      <c r="I10" s="86"/>
      <c r="J10" s="86"/>
      <c r="K10" s="86"/>
      <c r="L10" s="113"/>
      <c r="M10" s="86"/>
      <c r="N10" s="86"/>
    </row>
    <row r="11" spans="1:14" ht="15.75" x14ac:dyDescent="0.25">
      <c r="A11" s="33" t="s">
        <v>16</v>
      </c>
      <c r="B11" s="33">
        <v>5</v>
      </c>
      <c r="C11" s="33">
        <v>2</v>
      </c>
      <c r="D11" s="57">
        <f t="shared" si="0"/>
        <v>0.4</v>
      </c>
      <c r="E11" s="33">
        <v>50</v>
      </c>
      <c r="F11" s="33">
        <v>23</v>
      </c>
      <c r="G11" s="58">
        <v>37</v>
      </c>
      <c r="I11" s="86"/>
      <c r="J11" s="86"/>
      <c r="K11" s="86"/>
      <c r="L11" s="113"/>
      <c r="M11" s="86"/>
      <c r="N11" s="86"/>
    </row>
    <row r="12" spans="1:14" ht="15.75" x14ac:dyDescent="0.25">
      <c r="A12" s="37" t="s">
        <v>27</v>
      </c>
      <c r="B12" s="38">
        <f>SUM(B4:B11)</f>
        <v>34</v>
      </c>
      <c r="C12" s="38">
        <f>SUM(C4:C11)</f>
        <v>25</v>
      </c>
      <c r="D12" s="39">
        <f t="shared" si="0"/>
        <v>0.73529411764705888</v>
      </c>
      <c r="E12" s="38">
        <f>MAX(E4:E11)</f>
        <v>90</v>
      </c>
      <c r="F12" s="38">
        <f>MIN(F4:F11)</f>
        <v>14</v>
      </c>
      <c r="G12" s="40">
        <f>AVERAGE(G4:G11)</f>
        <v>45.71875</v>
      </c>
      <c r="I12" s="90"/>
      <c r="J12" s="91"/>
      <c r="K12" s="91"/>
      <c r="L12" s="92"/>
      <c r="M12" s="91"/>
      <c r="N12" s="91"/>
    </row>
    <row r="13" spans="1:14" ht="15.75" x14ac:dyDescent="0.25">
      <c r="A13" s="64" t="s">
        <v>28</v>
      </c>
      <c r="B13" s="65">
        <v>2007</v>
      </c>
      <c r="C13" s="65">
        <v>1576</v>
      </c>
      <c r="D13" s="66">
        <f>C13/B13</f>
        <v>0.78525161933233678</v>
      </c>
      <c r="E13" s="65">
        <v>98</v>
      </c>
      <c r="F13" s="65">
        <v>0</v>
      </c>
      <c r="G13" s="65">
        <v>47.77</v>
      </c>
      <c r="I13" s="90"/>
      <c r="J13" s="91"/>
      <c r="K13" s="91"/>
      <c r="L13" s="115"/>
      <c r="M13" s="91"/>
      <c r="N13" s="91"/>
    </row>
    <row r="14" spans="1:14" ht="15.75" x14ac:dyDescent="0.25">
      <c r="A14" s="41" t="s">
        <v>52</v>
      </c>
      <c r="B14" s="42">
        <v>1</v>
      </c>
      <c r="C14" s="42">
        <v>1</v>
      </c>
      <c r="D14" s="43">
        <f>C14/B14</f>
        <v>1</v>
      </c>
      <c r="E14" s="42">
        <v>46</v>
      </c>
      <c r="F14" s="42">
        <v>46</v>
      </c>
      <c r="G14" s="44">
        <v>46</v>
      </c>
      <c r="I14" s="90"/>
      <c r="J14" s="91"/>
      <c r="K14" s="91"/>
      <c r="L14" s="115"/>
      <c r="M14" s="91"/>
      <c r="N14" s="91"/>
    </row>
    <row r="15" spans="1:14" ht="15.75" x14ac:dyDescent="0.25">
      <c r="A15" s="41" t="s">
        <v>20</v>
      </c>
      <c r="B15" s="42">
        <v>2</v>
      </c>
      <c r="C15" s="42">
        <v>2</v>
      </c>
      <c r="D15" s="43">
        <f t="shared" si="0"/>
        <v>1</v>
      </c>
      <c r="E15" s="42">
        <v>38</v>
      </c>
      <c r="F15" s="42">
        <v>36</v>
      </c>
      <c r="G15" s="44">
        <v>37</v>
      </c>
      <c r="I15" s="90"/>
      <c r="J15" s="91"/>
      <c r="K15" s="91"/>
      <c r="L15" s="92"/>
      <c r="M15" s="91"/>
      <c r="N15" s="91"/>
    </row>
    <row r="16" spans="1:14" ht="15.75" x14ac:dyDescent="0.25">
      <c r="A16" s="41" t="s">
        <v>19</v>
      </c>
      <c r="B16" s="42">
        <v>4</v>
      </c>
      <c r="C16" s="42">
        <v>4</v>
      </c>
      <c r="D16" s="43">
        <f t="shared" si="0"/>
        <v>1</v>
      </c>
      <c r="E16" s="42">
        <v>70</v>
      </c>
      <c r="F16" s="42">
        <v>50</v>
      </c>
      <c r="G16" s="44">
        <v>62.5</v>
      </c>
      <c r="I16" s="86"/>
      <c r="J16" s="86"/>
      <c r="K16" s="86"/>
      <c r="L16" s="113"/>
      <c r="M16" s="86"/>
      <c r="N16" s="86"/>
    </row>
    <row r="17" spans="1:14" x14ac:dyDescent="0.25">
      <c r="A17" s="116" t="s">
        <v>29</v>
      </c>
      <c r="B17" s="116">
        <f>B12-C12</f>
        <v>9</v>
      </c>
      <c r="C17" s="116"/>
      <c r="D17" s="116"/>
      <c r="E17" s="116"/>
      <c r="F17" s="116"/>
      <c r="G17" s="116"/>
      <c r="H17" s="116"/>
      <c r="I17" s="117"/>
      <c r="J17" s="117"/>
      <c r="K17" s="117"/>
      <c r="L17" s="117"/>
      <c r="M17" s="117"/>
      <c r="N17" s="117"/>
    </row>
    <row r="18" spans="1:14" x14ac:dyDescent="0.25">
      <c r="I18" s="23"/>
      <c r="J18" s="23"/>
      <c r="K18" s="23"/>
      <c r="L18" s="23"/>
      <c r="M18" s="23"/>
      <c r="N18" s="23"/>
    </row>
    <row r="19" spans="1:14" ht="15.75" x14ac:dyDescent="0.25">
      <c r="I19" s="185"/>
      <c r="J19" s="185"/>
      <c r="K19" s="185"/>
      <c r="L19" s="185"/>
      <c r="M19" s="185"/>
      <c r="N19" s="185"/>
    </row>
    <row r="20" spans="1:14" ht="15.75" x14ac:dyDescent="0.25">
      <c r="I20" s="86"/>
      <c r="J20" s="86"/>
      <c r="K20" s="86"/>
      <c r="L20" s="86"/>
      <c r="M20" s="86"/>
      <c r="N20" s="86"/>
    </row>
    <row r="21" spans="1:14" ht="15.75" x14ac:dyDescent="0.25">
      <c r="I21" s="87"/>
      <c r="J21" s="87"/>
      <c r="K21" s="87"/>
      <c r="L21" s="87"/>
      <c r="M21" s="87"/>
      <c r="N21" s="87"/>
    </row>
    <row r="22" spans="1:14" ht="18.75" x14ac:dyDescent="0.3">
      <c r="A22" s="32" t="s">
        <v>1</v>
      </c>
      <c r="B22" s="78">
        <v>36</v>
      </c>
      <c r="C22" s="78" t="s">
        <v>57</v>
      </c>
      <c r="D22" s="78" t="s">
        <v>58</v>
      </c>
      <c r="E22" s="79" t="s">
        <v>59</v>
      </c>
      <c r="F22" s="79" t="s">
        <v>60</v>
      </c>
      <c r="G22" s="79" t="s">
        <v>61</v>
      </c>
      <c r="H22" s="79" t="s">
        <v>62</v>
      </c>
      <c r="I22" s="86"/>
      <c r="J22" s="86"/>
      <c r="K22" s="86"/>
      <c r="L22" s="113"/>
      <c r="M22" s="86"/>
      <c r="N22" s="86"/>
    </row>
    <row r="23" spans="1:14" ht="15.75" x14ac:dyDescent="0.25">
      <c r="A23" s="33" t="s">
        <v>25</v>
      </c>
      <c r="B23" s="94">
        <v>0</v>
      </c>
      <c r="C23" s="94">
        <v>2</v>
      </c>
      <c r="D23" s="94">
        <v>0</v>
      </c>
      <c r="E23" s="120">
        <v>2</v>
      </c>
      <c r="F23" s="120">
        <v>0</v>
      </c>
      <c r="G23" s="95">
        <v>0</v>
      </c>
      <c r="H23" s="120">
        <v>0</v>
      </c>
      <c r="I23" s="86"/>
      <c r="J23" s="86"/>
      <c r="K23" s="86"/>
      <c r="L23" s="113"/>
      <c r="M23" s="86"/>
      <c r="N23" s="86"/>
    </row>
    <row r="24" spans="1:14" ht="15.75" x14ac:dyDescent="0.25">
      <c r="A24" s="33" t="s">
        <v>11</v>
      </c>
      <c r="B24" s="94">
        <v>0</v>
      </c>
      <c r="C24" s="94">
        <v>0</v>
      </c>
      <c r="D24" s="94">
        <v>1</v>
      </c>
      <c r="E24" s="120">
        <v>0</v>
      </c>
      <c r="F24" s="120">
        <v>0</v>
      </c>
      <c r="G24" s="120">
        <v>1</v>
      </c>
      <c r="H24" s="120">
        <v>0</v>
      </c>
      <c r="I24" s="86"/>
      <c r="J24" s="86"/>
      <c r="K24" s="86"/>
      <c r="L24" s="113"/>
      <c r="M24" s="86"/>
      <c r="N24" s="86"/>
    </row>
    <row r="25" spans="1:14" ht="15.75" x14ac:dyDescent="0.25">
      <c r="A25" s="33" t="s">
        <v>12</v>
      </c>
      <c r="B25" s="95">
        <v>0</v>
      </c>
      <c r="C25" s="95">
        <v>0</v>
      </c>
      <c r="D25" s="95">
        <v>0</v>
      </c>
      <c r="E25" s="120">
        <v>0</v>
      </c>
      <c r="F25" s="120">
        <v>0</v>
      </c>
      <c r="G25" s="120">
        <v>0</v>
      </c>
      <c r="H25" s="120">
        <v>0</v>
      </c>
      <c r="I25" s="86"/>
      <c r="J25" s="86"/>
      <c r="K25" s="86"/>
      <c r="L25" s="113"/>
      <c r="M25" s="86"/>
      <c r="N25" s="86"/>
    </row>
    <row r="26" spans="1:14" ht="15.75" x14ac:dyDescent="0.25">
      <c r="A26" s="33" t="s">
        <v>13</v>
      </c>
      <c r="B26" s="95">
        <v>0</v>
      </c>
      <c r="C26" s="95">
        <v>1</v>
      </c>
      <c r="D26" s="95">
        <v>0</v>
      </c>
      <c r="E26" s="120">
        <v>1</v>
      </c>
      <c r="F26" s="120">
        <v>0</v>
      </c>
      <c r="G26" s="120">
        <v>0</v>
      </c>
      <c r="H26" s="120">
        <v>0</v>
      </c>
      <c r="I26" s="86"/>
      <c r="J26" s="86"/>
      <c r="K26" s="86"/>
      <c r="L26" s="113"/>
      <c r="M26" s="86"/>
      <c r="N26" s="86"/>
    </row>
    <row r="27" spans="1:14" ht="15.75" x14ac:dyDescent="0.25">
      <c r="A27" s="33" t="s">
        <v>14</v>
      </c>
      <c r="B27" s="95">
        <v>0</v>
      </c>
      <c r="C27" s="95">
        <v>2</v>
      </c>
      <c r="D27" s="95">
        <v>0</v>
      </c>
      <c r="E27" s="120">
        <v>2</v>
      </c>
      <c r="F27" s="120">
        <v>0</v>
      </c>
      <c r="G27" s="120">
        <v>0</v>
      </c>
      <c r="H27" s="120">
        <v>0</v>
      </c>
      <c r="I27" s="86"/>
      <c r="J27" s="86"/>
      <c r="K27" s="86"/>
      <c r="L27" s="113"/>
      <c r="M27" s="86"/>
      <c r="N27" s="86"/>
    </row>
    <row r="28" spans="1:14" ht="15.75" x14ac:dyDescent="0.25">
      <c r="A28" s="33" t="s">
        <v>15</v>
      </c>
      <c r="B28" s="95">
        <v>0</v>
      </c>
      <c r="C28" s="95">
        <v>0</v>
      </c>
      <c r="D28" s="95">
        <v>0</v>
      </c>
      <c r="E28" s="120">
        <v>0</v>
      </c>
      <c r="F28" s="120">
        <v>0</v>
      </c>
      <c r="G28" s="120">
        <v>0</v>
      </c>
      <c r="H28" s="120">
        <v>0</v>
      </c>
      <c r="I28" s="86"/>
      <c r="J28" s="86"/>
      <c r="K28" s="86"/>
      <c r="L28" s="113"/>
      <c r="M28" s="86"/>
      <c r="N28" s="86"/>
    </row>
    <row r="29" spans="1:14" ht="15.75" x14ac:dyDescent="0.25">
      <c r="A29" s="33" t="s">
        <v>16</v>
      </c>
      <c r="B29" s="95">
        <v>0</v>
      </c>
      <c r="C29" s="95">
        <v>0</v>
      </c>
      <c r="D29" s="95">
        <v>0</v>
      </c>
      <c r="E29" s="120">
        <v>0</v>
      </c>
      <c r="F29" s="120">
        <v>0</v>
      </c>
      <c r="G29" s="120">
        <v>0</v>
      </c>
      <c r="H29" s="120">
        <v>0</v>
      </c>
      <c r="I29" s="86"/>
      <c r="J29" s="86"/>
      <c r="K29" s="86"/>
      <c r="L29" s="113"/>
      <c r="M29" s="86"/>
      <c r="N29" s="86"/>
    </row>
    <row r="30" spans="1:14" ht="18.75" x14ac:dyDescent="0.3">
      <c r="A30" s="80" t="s">
        <v>63</v>
      </c>
      <c r="B30" s="94">
        <f>SUM(B23:B29)</f>
        <v>0</v>
      </c>
      <c r="C30" s="94">
        <f t="shared" ref="C30:H30" si="1">SUM(C23:C29)</f>
        <v>5</v>
      </c>
      <c r="D30" s="94">
        <f t="shared" si="1"/>
        <v>1</v>
      </c>
      <c r="E30" s="94">
        <f t="shared" si="1"/>
        <v>5</v>
      </c>
      <c r="F30" s="94">
        <f t="shared" si="1"/>
        <v>0</v>
      </c>
      <c r="G30" s="94">
        <f t="shared" si="1"/>
        <v>1</v>
      </c>
      <c r="H30" s="94">
        <f t="shared" si="1"/>
        <v>0</v>
      </c>
      <c r="I30" s="86"/>
      <c r="J30" s="86"/>
      <c r="K30" s="86"/>
      <c r="L30" s="113"/>
      <c r="M30" s="86"/>
      <c r="N30" s="86"/>
    </row>
    <row r="31" spans="1:14" ht="15.75" x14ac:dyDescent="0.25">
      <c r="E31">
        <f>E30*100/47</f>
        <v>10.638297872340425</v>
      </c>
      <c r="F31">
        <f t="shared" ref="F31:H31" si="2">F30*100/47</f>
        <v>0</v>
      </c>
      <c r="G31">
        <f t="shared" si="2"/>
        <v>2.1276595744680851</v>
      </c>
      <c r="H31">
        <f t="shared" si="2"/>
        <v>0</v>
      </c>
      <c r="I31" s="90"/>
      <c r="J31" s="91"/>
      <c r="K31" s="91"/>
      <c r="L31" s="92"/>
      <c r="M31" s="91"/>
      <c r="N31" s="91"/>
    </row>
    <row r="32" spans="1:14" ht="15.75" x14ac:dyDescent="0.25">
      <c r="I32" s="90"/>
      <c r="J32" s="91"/>
      <c r="K32" s="91"/>
      <c r="L32" s="115"/>
      <c r="M32" s="91"/>
      <c r="N32" s="91"/>
    </row>
  </sheetData>
  <mergeCells count="2">
    <mergeCell ref="I1:N1"/>
    <mergeCell ref="I19:N19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15</vt:i4>
      </vt:variant>
    </vt:vector>
  </HeadingPairs>
  <TitlesOfParts>
    <vt:vector size="15" baseType="lpstr">
      <vt:lpstr>математика Б</vt:lpstr>
      <vt:lpstr>математика П</vt:lpstr>
      <vt:lpstr>информатика</vt:lpstr>
      <vt:lpstr>география</vt:lpstr>
      <vt:lpstr>химия</vt:lpstr>
      <vt:lpstr>история</vt:lpstr>
      <vt:lpstr>русский язык</vt:lpstr>
      <vt:lpstr>обществознание</vt:lpstr>
      <vt:lpstr>биология</vt:lpstr>
      <vt:lpstr>литература</vt:lpstr>
      <vt:lpstr>англ.язык</vt:lpstr>
      <vt:lpstr>нем.язык</vt:lpstr>
      <vt:lpstr>физика</vt:lpstr>
      <vt:lpstr>пересдача</vt:lpstr>
      <vt:lpstr>двойки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Asya</dc:creator>
  <cp:lastModifiedBy>user</cp:lastModifiedBy>
  <dcterms:created xsi:type="dcterms:W3CDTF">2018-06-14T02:37:52Z</dcterms:created>
  <dcterms:modified xsi:type="dcterms:W3CDTF">2018-07-12T05:31:15Z</dcterms:modified>
</cp:coreProperties>
</file>