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1-22\ГИА\9\СТАТИСТИКА\"/>
    </mc:Choice>
  </mc:AlternateContent>
  <bookViews>
    <workbookView xWindow="480" yWindow="195" windowWidth="15195" windowHeight="11520" firstSheet="5" activeTab="5"/>
  </bookViews>
  <sheets>
    <sheet name="РБД" sheetId="6" r:id="rId1"/>
    <sheet name="выбор экзаменов" sheetId="7" r:id="rId2"/>
    <sheet name="Таб№1" sheetId="1" r:id="rId3"/>
    <sheet name="Таб№2" sheetId="8" r:id="rId4"/>
    <sheet name="рейтинг ОУ " sheetId="5" r:id="rId5"/>
    <sheet name="сравнение  за три " sheetId="13" r:id="rId6"/>
    <sheet name="90%" sheetId="9" r:id="rId7"/>
    <sheet name="на осень" sheetId="10" r:id="rId8"/>
  </sheets>
  <calcPr calcId="152511" calcOnSave="0"/>
</workbook>
</file>

<file path=xl/calcChain.xml><?xml version="1.0" encoding="utf-8"?>
<calcChain xmlns="http://schemas.openxmlformats.org/spreadsheetml/2006/main">
  <c r="F3" i="10" l="1"/>
  <c r="F17" i="13" l="1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16" i="13"/>
  <c r="B8" i="1"/>
  <c r="B11" i="10" l="1"/>
  <c r="J14" i="7" l="1"/>
  <c r="B14" i="8" s="1"/>
  <c r="J13" i="7"/>
  <c r="B13" i="8" s="1"/>
  <c r="J12" i="7"/>
  <c r="B12" i="8" s="1"/>
  <c r="J15" i="7"/>
  <c r="B15" i="8" s="1"/>
  <c r="AJ21" i="1" l="1"/>
  <c r="AK21" i="1"/>
  <c r="AI22" i="1"/>
  <c r="B7" i="1"/>
  <c r="F26" i="9" l="1"/>
  <c r="F25" i="9" l="1"/>
  <c r="F24" i="9" l="1"/>
  <c r="F23" i="9"/>
  <c r="F22" i="9"/>
  <c r="F21" i="9"/>
  <c r="F16" i="9" l="1"/>
  <c r="F17" i="9"/>
  <c r="F18" i="9"/>
  <c r="F19" i="9"/>
  <c r="F20" i="9"/>
  <c r="F13" i="9" l="1"/>
  <c r="F14" i="9"/>
  <c r="F15" i="9"/>
  <c r="F12" i="9"/>
  <c r="F11" i="9"/>
  <c r="F8" i="9"/>
  <c r="F9" i="9"/>
  <c r="F10" i="9"/>
  <c r="F7" i="9"/>
  <c r="AD31" i="13" l="1"/>
  <c r="W33" i="13"/>
  <c r="AD30" i="13"/>
  <c r="F10" i="10" l="1"/>
  <c r="F6" i="9" l="1"/>
  <c r="F5" i="9" l="1"/>
  <c r="F4" i="9" l="1"/>
  <c r="AB17" i="13" l="1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16" i="13"/>
  <c r="Q33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16" i="13"/>
  <c r="J19" i="13"/>
  <c r="J20" i="13"/>
  <c r="J21" i="13"/>
  <c r="J22" i="13"/>
  <c r="J23" i="13"/>
  <c r="J24" i="13"/>
  <c r="J25" i="13"/>
  <c r="J26" i="13"/>
  <c r="J27" i="13"/>
  <c r="J28" i="13"/>
  <c r="J29" i="13"/>
  <c r="J16" i="13"/>
  <c r="J17" i="13"/>
  <c r="J18" i="13"/>
  <c r="AD29" i="13" l="1"/>
  <c r="AM30" i="13"/>
  <c r="AP30" i="13"/>
  <c r="AM31" i="13"/>
  <c r="AP31" i="13"/>
  <c r="AM29" i="13"/>
  <c r="AN29" i="13"/>
  <c r="AO29" i="13"/>
  <c r="AP29" i="13"/>
  <c r="AK29" i="13"/>
  <c r="AL29" i="13"/>
  <c r="F32" i="13"/>
  <c r="F33" i="13"/>
  <c r="R33" i="13" l="1"/>
  <c r="G9" i="8"/>
  <c r="AJ22" i="1"/>
  <c r="H9" i="8" s="1"/>
  <c r="AK22" i="1"/>
  <c r="I9" i="8" s="1"/>
  <c r="AI23" i="1"/>
  <c r="G10" i="8" s="1"/>
  <c r="AJ23" i="1"/>
  <c r="H10" i="8" s="1"/>
  <c r="AK23" i="1"/>
  <c r="I10" i="8" s="1"/>
  <c r="AI24" i="1"/>
  <c r="G11" i="8" s="1"/>
  <c r="AJ24" i="1"/>
  <c r="H11" i="8" s="1"/>
  <c r="AK24" i="1"/>
  <c r="I11" i="8" s="1"/>
  <c r="AI25" i="1"/>
  <c r="G12" i="8" s="1"/>
  <c r="AJ25" i="1"/>
  <c r="H12" i="8" s="1"/>
  <c r="AK25" i="1"/>
  <c r="I12" i="8" s="1"/>
  <c r="AI26" i="1"/>
  <c r="G13" i="8" s="1"/>
  <c r="AJ26" i="1"/>
  <c r="H13" i="8" s="1"/>
  <c r="AK26" i="1"/>
  <c r="I13" i="8" s="1"/>
  <c r="AI27" i="1"/>
  <c r="G14" i="8" s="1"/>
  <c r="AJ27" i="1"/>
  <c r="H14" i="8" s="1"/>
  <c r="AK27" i="1"/>
  <c r="I14" i="8" s="1"/>
  <c r="AI28" i="1"/>
  <c r="AJ28" i="1"/>
  <c r="H15" i="8" s="1"/>
  <c r="AK28" i="1"/>
  <c r="I15" i="8" s="1"/>
  <c r="AI29" i="1"/>
  <c r="AJ29" i="1"/>
  <c r="H16" i="8" s="1"/>
  <c r="AK29" i="1"/>
  <c r="I16" i="8" s="1"/>
  <c r="AI30" i="1"/>
  <c r="G17" i="8" s="1"/>
  <c r="AJ30" i="1"/>
  <c r="H17" i="8" s="1"/>
  <c r="AK30" i="1"/>
  <c r="I17" i="8" s="1"/>
  <c r="AI31" i="1"/>
  <c r="G18" i="8" s="1"/>
  <c r="AJ31" i="1"/>
  <c r="H18" i="8" s="1"/>
  <c r="AK31" i="1"/>
  <c r="I18" i="8" s="1"/>
  <c r="AI21" i="1"/>
  <c r="G8" i="8" s="1"/>
  <c r="I8" i="8"/>
  <c r="H8" i="8"/>
  <c r="AH23" i="1"/>
  <c r="AH24" i="1"/>
  <c r="AH25" i="1"/>
  <c r="AH26" i="1"/>
  <c r="AH27" i="1"/>
  <c r="AH28" i="1"/>
  <c r="E15" i="8" s="1"/>
  <c r="AH29" i="1"/>
  <c r="E16" i="8" s="1"/>
  <c r="AH30" i="1"/>
  <c r="AH31" i="1"/>
  <c r="AH21" i="1"/>
  <c r="AH22" i="1"/>
  <c r="E9" i="8" s="1"/>
  <c r="E18" i="8" l="1"/>
  <c r="E17" i="8"/>
  <c r="G16" i="8"/>
  <c r="G15" i="8"/>
  <c r="E14" i="8"/>
  <c r="E13" i="8"/>
  <c r="E12" i="8"/>
  <c r="E11" i="8"/>
  <c r="E10" i="8"/>
  <c r="E8" i="8"/>
  <c r="C11" i="10"/>
  <c r="B14" i="10" s="1"/>
  <c r="D11" i="10"/>
  <c r="E11" i="10"/>
  <c r="AL8" i="1"/>
  <c r="AL9" i="1"/>
  <c r="AL10" i="1"/>
  <c r="AO10" i="1" s="1"/>
  <c r="AL11" i="1"/>
  <c r="AL12" i="1"/>
  <c r="AO12" i="1" s="1"/>
  <c r="K13" i="8" s="1"/>
  <c r="AL13" i="1"/>
  <c r="AN13" i="1" s="1"/>
  <c r="AL14" i="1"/>
  <c r="AL15" i="1"/>
  <c r="AL16" i="1"/>
  <c r="AL17" i="1"/>
  <c r="AO17" i="1" s="1"/>
  <c r="K18" i="8" s="1"/>
  <c r="AL7" i="1"/>
  <c r="AO7" i="1" s="1"/>
  <c r="K8" i="8" s="1"/>
  <c r="AO8" i="1" l="1"/>
  <c r="K9" i="8" s="1"/>
  <c r="AO9" i="1"/>
  <c r="K10" i="8" s="1"/>
  <c r="AM17" i="1"/>
  <c r="AN17" i="1"/>
  <c r="AO16" i="1"/>
  <c r="K17" i="8" s="1"/>
  <c r="AN15" i="1"/>
  <c r="AO15" i="1"/>
  <c r="K16" i="8" s="1"/>
  <c r="AO14" i="1"/>
  <c r="K15" i="8" s="1"/>
  <c r="AO13" i="1"/>
  <c r="K14" i="8" s="1"/>
  <c r="AN12" i="1"/>
  <c r="AM12" i="1"/>
  <c r="AM11" i="1"/>
  <c r="AO11" i="1"/>
  <c r="K12" i="8" s="1"/>
  <c r="AM10" i="1"/>
  <c r="K11" i="8"/>
  <c r="AN9" i="1"/>
  <c r="AM15" i="1"/>
  <c r="AN14" i="1"/>
  <c r="AM14" i="1"/>
  <c r="AN16" i="1"/>
  <c r="AM16" i="1"/>
  <c r="AN10" i="1"/>
  <c r="AN11" i="1"/>
  <c r="AM9" i="1"/>
  <c r="AM13" i="1"/>
  <c r="AN8" i="1"/>
  <c r="AM8" i="1"/>
  <c r="AM7" i="1"/>
  <c r="AN7" i="1"/>
  <c r="N12" i="1" l="1"/>
  <c r="F12" i="1"/>
  <c r="G12" i="1" s="1"/>
  <c r="O12" i="1" l="1"/>
  <c r="Q12" i="1"/>
  <c r="P12" i="1"/>
  <c r="H12" i="1"/>
  <c r="C21" i="5"/>
  <c r="C20" i="5"/>
  <c r="C19" i="5"/>
  <c r="C18" i="5"/>
  <c r="C17" i="5"/>
  <c r="C16" i="5"/>
  <c r="C15" i="5"/>
  <c r="C14" i="5"/>
  <c r="C10" i="5"/>
  <c r="C9" i="5"/>
  <c r="C8" i="5"/>
  <c r="C7" i="5"/>
  <c r="C6" i="5"/>
  <c r="C5" i="5"/>
  <c r="C4" i="5"/>
  <c r="C3" i="5"/>
  <c r="K32" i="13" l="1"/>
  <c r="L32" i="13" s="1"/>
  <c r="I32" i="13"/>
  <c r="J32" i="13" s="1"/>
  <c r="B16" i="1"/>
  <c r="E16" i="1" s="1"/>
  <c r="V10" i="1"/>
  <c r="Y10" i="1" s="1"/>
  <c r="V11" i="1"/>
  <c r="V12" i="1"/>
  <c r="Y12" i="1" s="1"/>
  <c r="V13" i="1"/>
  <c r="V14" i="1"/>
  <c r="V15" i="1"/>
  <c r="V16" i="1"/>
  <c r="Y16" i="1" s="1"/>
  <c r="V17" i="1"/>
  <c r="Y17" i="1" s="1"/>
  <c r="R10" i="1"/>
  <c r="R11" i="1"/>
  <c r="S11" i="1" s="1"/>
  <c r="R12" i="1"/>
  <c r="R13" i="1"/>
  <c r="R14" i="1"/>
  <c r="T14" i="1"/>
  <c r="R15" i="1"/>
  <c r="R16" i="1"/>
  <c r="R17" i="1"/>
  <c r="J12" i="1"/>
  <c r="K12" i="1" s="1"/>
  <c r="M12" i="1" s="1"/>
  <c r="J13" i="1"/>
  <c r="K13" i="1" s="1"/>
  <c r="J14" i="1"/>
  <c r="K14" i="1" s="1"/>
  <c r="J15" i="1"/>
  <c r="K15" i="1" s="1"/>
  <c r="J16" i="1"/>
  <c r="K16" i="1" s="1"/>
  <c r="J17" i="1"/>
  <c r="K17" i="1" s="1"/>
  <c r="M17" i="1"/>
  <c r="F16" i="1"/>
  <c r="AD17" i="1"/>
  <c r="AG17" i="1" s="1"/>
  <c r="AD16" i="1"/>
  <c r="AG16" i="1" s="1"/>
  <c r="AD15" i="1"/>
  <c r="AG15" i="1" s="1"/>
  <c r="AD14" i="1"/>
  <c r="AG14" i="1" s="1"/>
  <c r="AD13" i="1"/>
  <c r="AG13" i="1" s="1"/>
  <c r="AD12" i="1"/>
  <c r="AG12" i="1" s="1"/>
  <c r="AD11" i="1"/>
  <c r="AG11" i="1" s="1"/>
  <c r="AD10" i="1"/>
  <c r="AG10" i="1" s="1"/>
  <c r="AD9" i="1"/>
  <c r="AG9" i="1" s="1"/>
  <c r="AD8" i="1"/>
  <c r="AG8" i="1" s="1"/>
  <c r="AD7" i="1"/>
  <c r="AG7" i="1" s="1"/>
  <c r="L12" i="1" l="1"/>
  <c r="W17" i="1"/>
  <c r="X17" i="1"/>
  <c r="S15" i="1"/>
  <c r="U15" i="1"/>
  <c r="W13" i="1"/>
  <c r="Y13" i="1"/>
  <c r="G16" i="1"/>
  <c r="H16" i="1"/>
  <c r="L16" i="1"/>
  <c r="S16" i="1"/>
  <c r="U16" i="1"/>
  <c r="W16" i="1"/>
  <c r="W14" i="1"/>
  <c r="Y14" i="1"/>
  <c r="W15" i="1"/>
  <c r="Y15" i="1"/>
  <c r="X12" i="1"/>
  <c r="X10" i="1"/>
  <c r="S12" i="1"/>
  <c r="U12" i="1"/>
  <c r="M16" i="1"/>
  <c r="S17" i="1"/>
  <c r="U17" i="1"/>
  <c r="S14" i="1"/>
  <c r="U14" i="1"/>
  <c r="S10" i="1"/>
  <c r="U10" i="1"/>
  <c r="X16" i="1"/>
  <c r="X14" i="1"/>
  <c r="W12" i="1"/>
  <c r="W10" i="1"/>
  <c r="S13" i="1"/>
  <c r="U13" i="1"/>
  <c r="W11" i="1"/>
  <c r="Y11" i="1"/>
  <c r="T17" i="1"/>
  <c r="L17" i="1"/>
  <c r="X15" i="1"/>
  <c r="T15" i="1"/>
  <c r="L15" i="1"/>
  <c r="L14" i="1"/>
  <c r="AE7" i="1"/>
  <c r="AF7" i="1"/>
  <c r="D21" i="5" s="1"/>
  <c r="T16" i="1"/>
  <c r="C16" i="1"/>
  <c r="D16" i="1"/>
  <c r="X11" i="1"/>
  <c r="T11" i="1"/>
  <c r="T10" i="1"/>
  <c r="X13" i="1"/>
  <c r="T13" i="1"/>
  <c r="L13" i="1"/>
  <c r="C12" i="8"/>
  <c r="D12" i="8" s="1"/>
  <c r="AE8" i="1"/>
  <c r="T12" i="1"/>
  <c r="F12" i="8"/>
  <c r="I16" i="1"/>
  <c r="AE10" i="1"/>
  <c r="AE12" i="1"/>
  <c r="AE14" i="1"/>
  <c r="AE16" i="1"/>
  <c r="AE9" i="1"/>
  <c r="AE11" i="1"/>
  <c r="AE13" i="1"/>
  <c r="AE15" i="1"/>
  <c r="AE17" i="1"/>
  <c r="AF8" i="1"/>
  <c r="D10" i="5" s="1"/>
  <c r="AF9" i="1"/>
  <c r="AF10" i="1"/>
  <c r="AF11" i="1"/>
  <c r="AF12" i="1"/>
  <c r="AF13" i="1"/>
  <c r="AF14" i="1"/>
  <c r="AF15" i="1"/>
  <c r="AF16" i="1"/>
  <c r="AF17" i="1"/>
  <c r="C12" i="6"/>
  <c r="D12" i="6"/>
  <c r="E12" i="6"/>
  <c r="B12" i="6"/>
  <c r="C19" i="7"/>
  <c r="D19" i="7"/>
  <c r="E19" i="7"/>
  <c r="F19" i="7"/>
  <c r="G19" i="7"/>
  <c r="H19" i="7"/>
  <c r="I19" i="7"/>
  <c r="B19" i="7"/>
  <c r="C31" i="7"/>
  <c r="B31" i="7"/>
  <c r="J17" i="7"/>
  <c r="B17" i="8" s="1"/>
  <c r="E7" i="1" l="1"/>
  <c r="K33" i="13" l="1"/>
  <c r="L33" i="13" s="1"/>
  <c r="AM17" i="13" l="1"/>
  <c r="AM18" i="13"/>
  <c r="AM19" i="13"/>
  <c r="AM20" i="13"/>
  <c r="AM21" i="13"/>
  <c r="AM22" i="13"/>
  <c r="AM23" i="13"/>
  <c r="AM24" i="13"/>
  <c r="AM25" i="13"/>
  <c r="AM26" i="13"/>
  <c r="AM27" i="13"/>
  <c r="AM28" i="13"/>
  <c r="AM16" i="13"/>
  <c r="AL16" i="13"/>
  <c r="AP17" i="13"/>
  <c r="AP18" i="13"/>
  <c r="AP19" i="13"/>
  <c r="AP20" i="13"/>
  <c r="AP21" i="13"/>
  <c r="AP22" i="13"/>
  <c r="AP23" i="13"/>
  <c r="AP24" i="13"/>
  <c r="AP25" i="13"/>
  <c r="AP26" i="13"/>
  <c r="AP27" i="13"/>
  <c r="AP28" i="13"/>
  <c r="AP16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A32" i="13"/>
  <c r="AB32" i="13" s="1"/>
  <c r="AC32" i="13"/>
  <c r="AA33" i="13"/>
  <c r="AB33" i="13" s="1"/>
  <c r="AC33" i="13"/>
  <c r="W32" i="13"/>
  <c r="X32" i="13" s="1"/>
  <c r="AD33" i="13" l="1"/>
  <c r="AP32" i="13" l="1"/>
  <c r="AG32" i="13"/>
  <c r="AJ32" i="13"/>
  <c r="AJ33" i="13"/>
  <c r="AG33" i="13"/>
  <c r="AD32" i="13"/>
  <c r="AO17" i="13"/>
  <c r="AO18" i="13"/>
  <c r="AO19" i="13"/>
  <c r="AO20" i="13"/>
  <c r="AO21" i="13"/>
  <c r="AO22" i="13"/>
  <c r="AO23" i="13"/>
  <c r="AO24" i="13"/>
  <c r="AO25" i="13"/>
  <c r="AO26" i="13"/>
  <c r="AO27" i="13"/>
  <c r="AO28" i="13"/>
  <c r="AO16" i="13"/>
  <c r="AN16" i="13"/>
  <c r="E32" i="13"/>
  <c r="E33" i="13"/>
  <c r="AF32" i="13" l="1"/>
  <c r="AI32" i="13"/>
  <c r="AI33" i="13"/>
  <c r="AF33" i="13"/>
  <c r="AL17" i="13"/>
  <c r="AL18" i="13"/>
  <c r="AL19" i="13"/>
  <c r="AL20" i="13"/>
  <c r="AL21" i="13"/>
  <c r="AL22" i="13"/>
  <c r="AL23" i="13"/>
  <c r="AL24" i="13"/>
  <c r="AL26" i="13"/>
  <c r="AL27" i="13"/>
  <c r="AL28" i="13"/>
  <c r="AN18" i="13"/>
  <c r="AN19" i="13"/>
  <c r="AN20" i="13"/>
  <c r="AN21" i="13"/>
  <c r="AN22" i="13"/>
  <c r="AN23" i="13"/>
  <c r="AN24" i="13"/>
  <c r="AN25" i="13"/>
  <c r="AN26" i="13"/>
  <c r="AN27" i="13"/>
  <c r="AN28" i="13"/>
  <c r="AN17" i="13"/>
  <c r="AK17" i="13"/>
  <c r="AK18" i="13"/>
  <c r="AK19" i="13"/>
  <c r="AK20" i="13"/>
  <c r="AK21" i="13"/>
  <c r="AK22" i="13"/>
  <c r="AK23" i="13"/>
  <c r="AK24" i="13"/>
  <c r="AK25" i="13"/>
  <c r="AK26" i="13"/>
  <c r="AK27" i="13"/>
  <c r="AK28" i="13"/>
  <c r="AK16" i="13"/>
  <c r="Y32" i="13"/>
  <c r="Z32" i="13" s="1"/>
  <c r="Y33" i="13"/>
  <c r="Z33" i="13" s="1"/>
  <c r="M32" i="13"/>
  <c r="N32" i="13" s="1"/>
  <c r="O32" i="13"/>
  <c r="P32" i="13" s="1"/>
  <c r="Q32" i="13"/>
  <c r="R32" i="13" s="1"/>
  <c r="S32" i="13"/>
  <c r="T32" i="13" s="1"/>
  <c r="U32" i="13"/>
  <c r="I33" i="13"/>
  <c r="J33" i="13" s="1"/>
  <c r="M33" i="13"/>
  <c r="N33" i="13" s="1"/>
  <c r="O33" i="13"/>
  <c r="P33" i="13" s="1"/>
  <c r="S33" i="13"/>
  <c r="T33" i="13" s="1"/>
  <c r="U33" i="13"/>
  <c r="X33" i="13"/>
  <c r="G33" i="13"/>
  <c r="H33" i="13" s="1"/>
  <c r="G32" i="13"/>
  <c r="H32" i="13" s="1"/>
  <c r="AH33" i="13"/>
  <c r="AE32" i="13"/>
  <c r="AO33" i="13" l="1"/>
  <c r="V33" i="13"/>
  <c r="AO32" i="13"/>
  <c r="V32" i="13"/>
  <c r="AL33" i="13"/>
  <c r="AL32" i="13"/>
  <c r="AP33" i="13"/>
  <c r="AM33" i="13"/>
  <c r="AM32" i="13"/>
  <c r="AN32" i="13"/>
  <c r="AK32" i="13"/>
  <c r="AN33" i="13"/>
  <c r="AK33" i="13"/>
  <c r="AE33" i="13"/>
  <c r="AH32" i="13"/>
  <c r="Z9" i="1" l="1"/>
  <c r="AC9" i="1" s="1"/>
  <c r="Z10" i="1"/>
  <c r="AC10" i="1" s="1"/>
  <c r="Z11" i="1"/>
  <c r="AC11" i="1" s="1"/>
  <c r="Z12" i="1"/>
  <c r="AC12" i="1" s="1"/>
  <c r="Z13" i="1"/>
  <c r="AC13" i="1" s="1"/>
  <c r="Z14" i="1"/>
  <c r="AC14" i="1" s="1"/>
  <c r="Z15" i="1"/>
  <c r="AC15" i="1" s="1"/>
  <c r="Z16" i="1"/>
  <c r="AC16" i="1" s="1"/>
  <c r="Z17" i="1"/>
  <c r="AC17" i="1" s="1"/>
  <c r="Z7" i="1"/>
  <c r="AC7" i="1" s="1"/>
  <c r="V9" i="1"/>
  <c r="Y9" i="1" s="1"/>
  <c r="V7" i="1"/>
  <c r="Y7" i="1" s="1"/>
  <c r="R9" i="1"/>
  <c r="U9" i="1" s="1"/>
  <c r="R7" i="1"/>
  <c r="U7" i="1" s="1"/>
  <c r="N9" i="1"/>
  <c r="Q9" i="1" s="1"/>
  <c r="N10" i="1"/>
  <c r="Q10" i="1" s="1"/>
  <c r="N11" i="1"/>
  <c r="N13" i="1"/>
  <c r="Q13" i="1" s="1"/>
  <c r="N14" i="1"/>
  <c r="Q14" i="1" s="1"/>
  <c r="N15" i="1"/>
  <c r="Q15" i="1" s="1"/>
  <c r="N16" i="1"/>
  <c r="Q16" i="1" s="1"/>
  <c r="N17" i="1"/>
  <c r="Q17" i="1" s="1"/>
  <c r="N7" i="1"/>
  <c r="Q7" i="1" s="1"/>
  <c r="J9" i="1"/>
  <c r="J10" i="1"/>
  <c r="J11" i="1"/>
  <c r="J7" i="1"/>
  <c r="B9" i="1"/>
  <c r="B10" i="1"/>
  <c r="B11" i="1"/>
  <c r="B12" i="1"/>
  <c r="B13" i="1"/>
  <c r="B14" i="1"/>
  <c r="B15" i="1"/>
  <c r="B17" i="1"/>
  <c r="F9" i="1"/>
  <c r="F10" i="1"/>
  <c r="F11" i="1"/>
  <c r="F13" i="1"/>
  <c r="F14" i="1"/>
  <c r="F15" i="1"/>
  <c r="F17" i="1"/>
  <c r="F7" i="1"/>
  <c r="E12" i="1" l="1"/>
  <c r="D12" i="1"/>
  <c r="C12" i="1"/>
  <c r="AH12" i="1"/>
  <c r="AK12" i="1" s="1"/>
  <c r="G14" i="1"/>
  <c r="H14" i="1"/>
  <c r="G17" i="1"/>
  <c r="H17" i="1"/>
  <c r="AH17" i="1"/>
  <c r="C17" i="1"/>
  <c r="D17" i="1"/>
  <c r="G15" i="1"/>
  <c r="H15" i="1"/>
  <c r="E15" i="1"/>
  <c r="AH15" i="1"/>
  <c r="AK15" i="1" s="1"/>
  <c r="C15" i="1"/>
  <c r="D15" i="1"/>
  <c r="E14" i="1"/>
  <c r="AH14" i="1"/>
  <c r="AK14" i="1" s="1"/>
  <c r="D14" i="1"/>
  <c r="C14" i="1"/>
  <c r="AH7" i="1"/>
  <c r="AK7" i="1" s="1"/>
  <c r="J8" i="8" s="1"/>
  <c r="H7" i="1"/>
  <c r="D15" i="5" s="1"/>
  <c r="G7" i="1"/>
  <c r="AH16" i="1"/>
  <c r="AK16" i="1" s="1"/>
  <c r="G11" i="1"/>
  <c r="H11" i="1"/>
  <c r="AH11" i="1"/>
  <c r="AK11" i="1" s="1"/>
  <c r="C11" i="1"/>
  <c r="D11" i="1"/>
  <c r="G10" i="1"/>
  <c r="H10" i="1"/>
  <c r="AH10" i="1"/>
  <c r="AK10" i="1" s="1"/>
  <c r="D10" i="1"/>
  <c r="C10" i="1"/>
  <c r="G9" i="1"/>
  <c r="H9" i="1"/>
  <c r="E9" i="1"/>
  <c r="AH9" i="1"/>
  <c r="AK9" i="1" s="1"/>
  <c r="C9" i="1"/>
  <c r="D9" i="1"/>
  <c r="G13" i="1"/>
  <c r="H13" i="1"/>
  <c r="E13" i="1"/>
  <c r="AH13" i="1"/>
  <c r="AK13" i="1" s="1"/>
  <c r="C13" i="1"/>
  <c r="D13" i="1"/>
  <c r="E8" i="1"/>
  <c r="C8" i="1"/>
  <c r="D8" i="1"/>
  <c r="D3" i="5" s="1"/>
  <c r="AI17" i="1" l="1"/>
  <c r="AK17" i="1"/>
  <c r="J18" i="8" s="1"/>
  <c r="AJ17" i="1"/>
  <c r="AI7" i="1"/>
  <c r="AJ7" i="1"/>
  <c r="J15" i="8"/>
  <c r="AJ14" i="1"/>
  <c r="AI14" i="1"/>
  <c r="J12" i="8"/>
  <c r="AI11" i="1"/>
  <c r="AJ11" i="1"/>
  <c r="J14" i="8"/>
  <c r="AJ13" i="1"/>
  <c r="AI13" i="1"/>
  <c r="J17" i="8"/>
  <c r="AJ16" i="1"/>
  <c r="AI16" i="1"/>
  <c r="J10" i="8"/>
  <c r="AJ9" i="1"/>
  <c r="AI9" i="1"/>
  <c r="J13" i="8"/>
  <c r="AI12" i="1"/>
  <c r="AJ12" i="1"/>
  <c r="J11" i="8"/>
  <c r="AJ10" i="1"/>
  <c r="AI10" i="1"/>
  <c r="J16" i="8"/>
  <c r="AI15" i="1"/>
  <c r="AJ15" i="1"/>
  <c r="Z8" i="1" l="1"/>
  <c r="AC8" i="1" s="1"/>
  <c r="V8" i="1"/>
  <c r="Y8" i="1" s="1"/>
  <c r="R8" i="1"/>
  <c r="U8" i="1" s="1"/>
  <c r="N8" i="1"/>
  <c r="J8" i="1"/>
  <c r="F8" i="1"/>
  <c r="AH8" i="1" l="1"/>
  <c r="AK8" i="1" s="1"/>
  <c r="G8" i="1"/>
  <c r="H8" i="1"/>
  <c r="D4" i="5" s="1"/>
  <c r="J9" i="7"/>
  <c r="B9" i="8" s="1"/>
  <c r="J10" i="7"/>
  <c r="B10" i="8" s="1"/>
  <c r="J11" i="7"/>
  <c r="B11" i="8" s="1"/>
  <c r="J18" i="7"/>
  <c r="B18" i="8" s="1"/>
  <c r="J16" i="7"/>
  <c r="B16" i="8" s="1"/>
  <c r="J8" i="7"/>
  <c r="B8" i="8" s="1"/>
  <c r="J19" i="7" l="1"/>
  <c r="J9" i="8"/>
  <c r="AJ8" i="1"/>
  <c r="AI8" i="1"/>
  <c r="AA12" i="1"/>
  <c r="AB12" i="1"/>
  <c r="AB17" i="1"/>
  <c r="AA17" i="1"/>
  <c r="P17" i="1"/>
  <c r="O17" i="1"/>
  <c r="F4" i="10" l="1"/>
  <c r="F5" i="10"/>
  <c r="F6" i="10"/>
  <c r="F7" i="10"/>
  <c r="F8" i="10"/>
  <c r="F9" i="10"/>
  <c r="F11" i="10" l="1"/>
  <c r="K9" i="1"/>
  <c r="K10" i="1"/>
  <c r="K11" i="1"/>
  <c r="I17" i="1" l="1"/>
  <c r="O9" i="1"/>
  <c r="S9" i="1"/>
  <c r="W9" i="1"/>
  <c r="X9" i="1"/>
  <c r="AA9" i="1"/>
  <c r="AB9" i="1"/>
  <c r="O10" i="1"/>
  <c r="AA10" i="1"/>
  <c r="AB10" i="1"/>
  <c r="O11" i="1"/>
  <c r="P11" i="1"/>
  <c r="AA11" i="1"/>
  <c r="O13" i="1"/>
  <c r="AA13" i="1"/>
  <c r="O14" i="1"/>
  <c r="AA14" i="1"/>
  <c r="O15" i="1"/>
  <c r="AA15" i="1"/>
  <c r="O16" i="1"/>
  <c r="AA16" i="1"/>
  <c r="AB15" i="1" l="1"/>
  <c r="P15" i="1"/>
  <c r="AB16" i="1"/>
  <c r="P16" i="1"/>
  <c r="P10" i="1"/>
  <c r="L10" i="1"/>
  <c r="T9" i="1"/>
  <c r="P9" i="1"/>
  <c r="L9" i="1"/>
  <c r="P13" i="1"/>
  <c r="AB13" i="1"/>
  <c r="AB11" i="1"/>
  <c r="L11" i="1"/>
  <c r="AB14" i="1"/>
  <c r="P14" i="1"/>
  <c r="E17" i="1" l="1"/>
  <c r="AA8" i="1" l="1"/>
  <c r="AA7" i="1"/>
  <c r="X8" i="1"/>
  <c r="D8" i="5" s="1"/>
  <c r="X7" i="1"/>
  <c r="D19" i="5" s="1"/>
  <c r="S8" i="1"/>
  <c r="L8" i="1"/>
  <c r="D5" i="5" s="1"/>
  <c r="L7" i="1"/>
  <c r="D16" i="5" s="1"/>
  <c r="C7" i="1"/>
  <c r="C9" i="8" l="1"/>
  <c r="D9" i="8" s="1"/>
  <c r="K7" i="1"/>
  <c r="P8" i="1"/>
  <c r="D6" i="5" s="1"/>
  <c r="T8" i="1"/>
  <c r="D7" i="5" s="1"/>
  <c r="C15" i="8"/>
  <c r="D15" i="8" s="1"/>
  <c r="T7" i="1"/>
  <c r="D18" i="5" s="1"/>
  <c r="K8" i="1"/>
  <c r="P7" i="1"/>
  <c r="D17" i="5" s="1"/>
  <c r="O7" i="1"/>
  <c r="W7" i="1"/>
  <c r="AB7" i="1"/>
  <c r="D20" i="5" s="1"/>
  <c r="C8" i="8"/>
  <c r="D8" i="8" s="1"/>
  <c r="O8" i="1"/>
  <c r="D7" i="1"/>
  <c r="D14" i="5" s="1"/>
  <c r="AB8" i="1"/>
  <c r="D9" i="5" s="1"/>
  <c r="S7" i="1"/>
  <c r="F8" i="8"/>
  <c r="F14" i="8"/>
  <c r="C18" i="8"/>
  <c r="D18" i="8" s="1"/>
  <c r="F9" i="8"/>
  <c r="W8" i="1"/>
  <c r="C17" i="8" l="1"/>
  <c r="D17" i="8" s="1"/>
  <c r="C14" i="8"/>
  <c r="D14" i="8" s="1"/>
  <c r="C10" i="8"/>
  <c r="D10" i="8" s="1"/>
  <c r="F18" i="8"/>
  <c r="F15" i="8"/>
  <c r="F10" i="8"/>
  <c r="F17" i="8" l="1"/>
  <c r="C11" i="8"/>
  <c r="D11" i="8" s="1"/>
  <c r="F11" i="8"/>
  <c r="C16" i="8"/>
  <c r="D16" i="8" s="1"/>
  <c r="F16" i="8"/>
  <c r="C13" i="8"/>
  <c r="D13" i="8" s="1"/>
  <c r="F13" i="8"/>
</calcChain>
</file>

<file path=xl/sharedStrings.xml><?xml version="1.0" encoding="utf-8"?>
<sst xmlns="http://schemas.openxmlformats.org/spreadsheetml/2006/main" count="393" uniqueCount="147">
  <si>
    <t>ОУ</t>
  </si>
  <si>
    <t>Средняя отметка</t>
  </si>
  <si>
    <t>СОШ № 2</t>
  </si>
  <si>
    <t>СОШ № 3</t>
  </si>
  <si>
    <t>СОШ № 4</t>
  </si>
  <si>
    <t>СОШ № 5</t>
  </si>
  <si>
    <t>СОШ № 6</t>
  </si>
  <si>
    <t>СОШ № 7</t>
  </si>
  <si>
    <t>Качество %</t>
  </si>
  <si>
    <t>по городу</t>
  </si>
  <si>
    <t>Предмет</t>
  </si>
  <si>
    <t>Кол-во</t>
  </si>
  <si>
    <t>По городу</t>
  </si>
  <si>
    <t>№</t>
  </si>
  <si>
    <t>Образовательное учреждение</t>
  </si>
  <si>
    <t>Количество обучающихся</t>
  </si>
  <si>
    <t>Средний первичный балл</t>
  </si>
  <si>
    <t xml:space="preserve">Успеваемость </t>
  </si>
  <si>
    <t>%</t>
  </si>
  <si>
    <t xml:space="preserve">Количество </t>
  </si>
  <si>
    <t xml:space="preserve">Матем </t>
  </si>
  <si>
    <t>Русск</t>
  </si>
  <si>
    <t>СОШ №2</t>
  </si>
  <si>
    <t>СОШ №3</t>
  </si>
  <si>
    <t>СОШ №4</t>
  </si>
  <si>
    <t>СОШ №5</t>
  </si>
  <si>
    <t>СОШ №6</t>
  </si>
  <si>
    <t>СОШ №7</t>
  </si>
  <si>
    <t>Образовательные учеждения</t>
  </si>
  <si>
    <t>ИТОГО</t>
  </si>
  <si>
    <t>Данные</t>
  </si>
  <si>
    <t>Общеобразовательные учреждения</t>
  </si>
  <si>
    <t>Гимназия</t>
  </si>
  <si>
    <t>Рус</t>
  </si>
  <si>
    <t>Мат</t>
  </si>
  <si>
    <t>Физ</t>
  </si>
  <si>
    <t>Хим</t>
  </si>
  <si>
    <t>Био</t>
  </si>
  <si>
    <t>Англ</t>
  </si>
  <si>
    <t>Общ</t>
  </si>
  <si>
    <t>ГВЭ</t>
  </si>
  <si>
    <t>Кол-во участников ОГЭ, получивших 3</t>
  </si>
  <si>
    <t>Кол-во участников ОГЭ, получивших 4</t>
  </si>
  <si>
    <t>Кол-во участников ОГЭ, получивших 5</t>
  </si>
  <si>
    <t>Средняя оценка по городу</t>
  </si>
  <si>
    <t>Средняя оценка по области</t>
  </si>
  <si>
    <t>Предметы</t>
  </si>
  <si>
    <t>количество участников</t>
  </si>
  <si>
    <t>успеваемость %</t>
  </si>
  <si>
    <t>качество %</t>
  </si>
  <si>
    <t>Сош №2</t>
  </si>
  <si>
    <t>"2"</t>
  </si>
  <si>
    <t xml:space="preserve"> "3"</t>
  </si>
  <si>
    <t>"4"</t>
  </si>
  <si>
    <t>"5"</t>
  </si>
  <si>
    <t>ФИО</t>
  </si>
  <si>
    <t>ОГЭ</t>
  </si>
  <si>
    <t>русский</t>
  </si>
  <si>
    <t>матем</t>
  </si>
  <si>
    <t>СОШ№3</t>
  </si>
  <si>
    <t>СОШ№4</t>
  </si>
  <si>
    <t>СОШ№6</t>
  </si>
  <si>
    <t>Кол-во участников ОГЭ</t>
  </si>
  <si>
    <t>Выпускники подтвердившие освоение основных общеобразовательных программ среднего  общего образования</t>
  </si>
  <si>
    <t>Выпускники не подтвердившие освоение основных общеобразовательных программ среднего общего образования</t>
  </si>
  <si>
    <t>Первичный балл</t>
  </si>
  <si>
    <t xml:space="preserve">Процент </t>
  </si>
  <si>
    <t>Ист</t>
  </si>
  <si>
    <t>Геогр</t>
  </si>
  <si>
    <t>Инф</t>
  </si>
  <si>
    <t>СОШ№7</t>
  </si>
  <si>
    <t>СОШ№5</t>
  </si>
  <si>
    <t>Геог</t>
  </si>
  <si>
    <t>данные по основному дню сдачи экзаменов</t>
  </si>
  <si>
    <t>по ОУ</t>
  </si>
  <si>
    <t>итого</t>
  </si>
  <si>
    <t>человеко/экзаменов</t>
  </si>
  <si>
    <t>человек</t>
  </si>
  <si>
    <t>по области</t>
  </si>
  <si>
    <t xml:space="preserve">Гимназия </t>
  </si>
  <si>
    <t>Выпускники выполнившие верно более 90% задания</t>
  </si>
  <si>
    <t>Лит</t>
  </si>
  <si>
    <t>Наименование</t>
  </si>
  <si>
    <t>Всего</t>
  </si>
  <si>
    <t>8 вид</t>
  </si>
  <si>
    <t>Муниципальное общеобразовательное учреждение "Средняя общеобразовательная школа № 2"</t>
  </si>
  <si>
    <t>Муниципальное 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</si>
  <si>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 имени Д.М. Перова"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</si>
  <si>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</si>
  <si>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</si>
  <si>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</si>
  <si>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"Гимназия имени В.А. Надькина"</t>
  </si>
  <si>
    <t xml:space="preserve">Качество </t>
  </si>
  <si>
    <t>гимназия</t>
  </si>
  <si>
    <t>СОШ№2</t>
  </si>
  <si>
    <t>ИТОГО:</t>
  </si>
  <si>
    <t>двойки</t>
  </si>
  <si>
    <t>химия</t>
  </si>
  <si>
    <t>Муниципальное общеобразовательное учреждение "Средняя общеобразовательная школа № 8"</t>
  </si>
  <si>
    <t>СОШ №8</t>
  </si>
  <si>
    <t>СОШ№8</t>
  </si>
  <si>
    <t>о количестве выпускников 2022 г., участников ОГЭ, зарегистрированных в РИС</t>
  </si>
  <si>
    <t>о результатах ОГЭ выпускников в 2022 году</t>
  </si>
  <si>
    <t>Рейтинг образовательных учреждений по средней отметке обучающихся по математике 2022</t>
  </si>
  <si>
    <t>Рейтинг образовательных учреждений по средней отметке обучающихся по русскому языку 2022</t>
  </si>
  <si>
    <t>МОУ "Гимназия"</t>
  </si>
  <si>
    <t>МОУ "СОШ №2"</t>
  </si>
  <si>
    <t>МОУ "СОШ №3"</t>
  </si>
  <si>
    <t>МОУ "СОШ №4"</t>
  </si>
  <si>
    <t>МОУ "СОШ №5"</t>
  </si>
  <si>
    <t>МОУ "СОШ №6"</t>
  </si>
  <si>
    <t>МОУ "СОШ №7"</t>
  </si>
  <si>
    <t>МОУ "СОШ №8"</t>
  </si>
  <si>
    <t>СОШ № 8</t>
  </si>
  <si>
    <t>общество</t>
  </si>
  <si>
    <t>Макарова Анна Сергеевна</t>
  </si>
  <si>
    <t>МОУ СОШ 2</t>
  </si>
  <si>
    <t>Федаш Елизавета Вячеславовна</t>
  </si>
  <si>
    <t>МОУ СОШ 3</t>
  </si>
  <si>
    <t>история</t>
  </si>
  <si>
    <t>Голоскоков Павел Сергеевич</t>
  </si>
  <si>
    <t>МОУ СОШ 7</t>
  </si>
  <si>
    <t>Шарыгин Роман Сергеевич</t>
  </si>
  <si>
    <t>русский язык</t>
  </si>
  <si>
    <t>СОШ 2</t>
  </si>
  <si>
    <t>Чаюк Руслан Александрович</t>
  </si>
  <si>
    <t>Федорова Дарья Андреевна</t>
  </si>
  <si>
    <t>Васильев Олег Владимирович</t>
  </si>
  <si>
    <t>Большихшапок Мария Владимировна</t>
  </si>
  <si>
    <t>Анисимов Никита Васильевич</t>
  </si>
  <si>
    <t>СОШ 3</t>
  </si>
  <si>
    <t>СОШ 4</t>
  </si>
  <si>
    <t>Мамарина Анастасия Александровна</t>
  </si>
  <si>
    <t>Мамсик Елизавета Алексеевна</t>
  </si>
  <si>
    <t>Филиппова Алена Юрьевна</t>
  </si>
  <si>
    <t>Закирова Анастасия Максимовна</t>
  </si>
  <si>
    <t>Клешкова Анастасия Сергеевна</t>
  </si>
  <si>
    <t>Петроченков Артём Вадимович</t>
  </si>
  <si>
    <t>Сергеева Алина Алексеевна</t>
  </si>
  <si>
    <t>СОШ 5</t>
  </si>
  <si>
    <t>Шклярова Ольга Максимовна</t>
  </si>
  <si>
    <t>Глотов Денис Дмитриевич</t>
  </si>
  <si>
    <t>Логинова София Дмитриевна</t>
  </si>
  <si>
    <t>география</t>
  </si>
  <si>
    <t>Леонтьева Варвара Артёмовна</t>
  </si>
  <si>
    <t>Показатели участия выпускников 9-х классов в экзаменах в  форме ОГЭ ( с учетом пересдачи в основной период)</t>
  </si>
  <si>
    <t>Сравнительные показатели участия образовательных учреждений в ГИА выпускников IX классов в форме ОГЭ за три года (с учетом пересдачи)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</si>
</sst>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Fill="1"/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/>
    </xf>
    <xf numFmtId="0" fontId="4" fillId="0" borderId="1" xfId="0" applyFont="1" applyBorder="1" applyAlignment="1"/>
    <xf numFmtId="165" fontId="0" fillId="0" borderId="0" xfId="0" applyNumberFormat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/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4" fillId="7" borderId="1" xfId="0" applyFont="1" applyFill="1" applyBorder="1"/>
    <xf numFmtId="0" fontId="0" fillId="7" borderId="0" xfId="0" applyFill="1"/>
    <xf numFmtId="0" fontId="0" fillId="9" borderId="0" xfId="0" applyFill="1"/>
    <xf numFmtId="0" fontId="4" fillId="0" borderId="0" xfId="0" applyFont="1" applyFill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9" fillId="0" borderId="1" xfId="0" applyFont="1" applyFill="1" applyBorder="1"/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4" xfId="0" applyFont="1" applyFill="1" applyBorder="1"/>
    <xf numFmtId="0" fontId="4" fillId="7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1" xfId="0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textRotation="90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" fontId="14" fillId="10" borderId="1" xfId="0" applyNumberFormat="1" applyFont="1" applyFill="1" applyBorder="1" applyAlignment="1">
      <alignment horizontal="center"/>
    </xf>
    <xf numFmtId="1" fontId="12" fillId="1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 applyProtection="1">
      <alignment horizontal="left" vertical="center" wrapText="1" indent="3" shrinkToFit="1"/>
      <protection locked="0"/>
    </xf>
    <xf numFmtId="0" fontId="15" fillId="0" borderId="1" xfId="0" applyFont="1" applyBorder="1"/>
    <xf numFmtId="0" fontId="16" fillId="7" borderId="0" xfId="0" applyFont="1" applyFill="1"/>
    <xf numFmtId="0" fontId="17" fillId="0" borderId="0" xfId="0" applyFont="1"/>
    <xf numFmtId="0" fontId="17" fillId="0" borderId="1" xfId="0" applyFont="1" applyBorder="1"/>
    <xf numFmtId="0" fontId="16" fillId="0" borderId="1" xfId="0" applyFont="1" applyBorder="1" applyAlignment="1">
      <alignment horizontal="center"/>
    </xf>
    <xf numFmtId="0" fontId="17" fillId="6" borderId="1" xfId="0" applyFont="1" applyFill="1" applyBorder="1" applyAlignment="1" applyProtection="1">
      <alignment horizontal="left" vertical="center" wrapText="1" indent="3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2" fontId="2" fillId="7" borderId="1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4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2" fillId="14" borderId="1" xfId="0" applyFont="1" applyFill="1" applyBorder="1" applyAlignment="1">
      <alignment horizontal="center" wrapText="1"/>
    </xf>
    <xf numFmtId="0" fontId="12" fillId="14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15" borderId="1" xfId="0" applyFont="1" applyFill="1" applyBorder="1" applyAlignment="1">
      <alignment horizontal="center" vertical="center" wrapText="1"/>
    </xf>
    <xf numFmtId="164" fontId="2" fillId="15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horizontal="center" vertical="center" wrapText="1"/>
    </xf>
    <xf numFmtId="164" fontId="2" fillId="17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16" borderId="1" xfId="0" applyFont="1" applyFill="1" applyBorder="1" applyAlignment="1">
      <alignment horizontal="center" vertical="center" wrapText="1"/>
    </xf>
    <xf numFmtId="164" fontId="2" fillId="1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center" wrapText="1"/>
    </xf>
    <xf numFmtId="1" fontId="14" fillId="9" borderId="1" xfId="0" applyNumberFormat="1" applyFont="1" applyFill="1" applyBorder="1" applyAlignment="1">
      <alignment horizontal="center"/>
    </xf>
    <xf numFmtId="1" fontId="14" fillId="19" borderId="1" xfId="0" applyNumberFormat="1" applyFont="1" applyFill="1" applyBorder="1" applyAlignment="1">
      <alignment horizontal="center"/>
    </xf>
    <xf numFmtId="1" fontId="12" fillId="20" borderId="1" xfId="0" applyNumberFormat="1" applyFont="1" applyFill="1" applyBorder="1" applyAlignment="1">
      <alignment horizontal="center"/>
    </xf>
    <xf numFmtId="0" fontId="2" fillId="21" borderId="1" xfId="0" applyFont="1" applyFill="1" applyBorder="1" applyAlignment="1">
      <alignment horizontal="center" vertical="top" wrapText="1"/>
    </xf>
    <xf numFmtId="0" fontId="2" fillId="21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12" fillId="22" borderId="1" xfId="0" applyNumberFormat="1" applyFont="1" applyFill="1" applyBorder="1" applyAlignment="1">
      <alignment horizontal="center" vertical="top" wrapText="1"/>
    </xf>
    <xf numFmtId="1" fontId="14" fillId="22" borderId="1" xfId="0" applyNumberFormat="1" applyFont="1" applyFill="1" applyBorder="1" applyAlignment="1">
      <alignment horizontal="center" vertical="top" wrapText="1"/>
    </xf>
    <xf numFmtId="1" fontId="14" fillId="22" borderId="1" xfId="0" applyNumberFormat="1" applyFont="1" applyFill="1" applyBorder="1" applyAlignment="1">
      <alignment horizontal="center"/>
    </xf>
    <xf numFmtId="1" fontId="12" fillId="13" borderId="1" xfId="0" applyNumberFormat="1" applyFont="1" applyFill="1" applyBorder="1" applyAlignment="1">
      <alignment horizontal="center" wrapText="1"/>
    </xf>
    <xf numFmtId="2" fontId="12" fillId="13" borderId="1" xfId="0" applyNumberFormat="1" applyFont="1" applyFill="1" applyBorder="1" applyAlignment="1">
      <alignment horizontal="center" wrapText="1"/>
    </xf>
    <xf numFmtId="1" fontId="14" fillId="18" borderId="1" xfId="0" applyNumberFormat="1" applyFont="1" applyFill="1" applyBorder="1" applyAlignment="1">
      <alignment horizontal="center" wrapText="1"/>
    </xf>
    <xf numFmtId="1" fontId="14" fillId="12" borderId="1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wrapText="1"/>
    </xf>
    <xf numFmtId="9" fontId="14" fillId="18" borderId="1" xfId="0" applyNumberFormat="1" applyFont="1" applyFill="1" applyBorder="1" applyAlignment="1">
      <alignment horizontal="center" wrapText="1"/>
    </xf>
    <xf numFmtId="9" fontId="14" fillId="12" borderId="1" xfId="0" applyNumberFormat="1" applyFont="1" applyFill="1" applyBorder="1" applyAlignment="1">
      <alignment horizontal="center" wrapText="1"/>
    </xf>
    <xf numFmtId="9" fontId="14" fillId="2" borderId="1" xfId="0" applyNumberFormat="1" applyFont="1" applyFill="1" applyBorder="1" applyAlignment="1">
      <alignment horizontal="center" wrapText="1"/>
    </xf>
    <xf numFmtId="9" fontId="14" fillId="9" borderId="1" xfId="0" applyNumberFormat="1" applyFont="1" applyFill="1" applyBorder="1" applyAlignment="1">
      <alignment horizontal="center"/>
    </xf>
    <xf numFmtId="9" fontId="14" fillId="10" borderId="1" xfId="0" applyNumberFormat="1" applyFont="1" applyFill="1" applyBorder="1" applyAlignment="1">
      <alignment horizontal="center"/>
    </xf>
    <xf numFmtId="9" fontId="14" fillId="19" borderId="1" xfId="0" applyNumberFormat="1" applyFont="1" applyFill="1" applyBorder="1" applyAlignment="1">
      <alignment horizontal="center"/>
    </xf>
    <xf numFmtId="9" fontId="12" fillId="20" borderId="1" xfId="0" applyNumberFormat="1" applyFont="1" applyFill="1" applyBorder="1" applyAlignment="1">
      <alignment horizontal="center"/>
    </xf>
    <xf numFmtId="9" fontId="12" fillId="10" borderId="1" xfId="0" applyNumberFormat="1" applyFont="1" applyFill="1" applyBorder="1" applyAlignment="1">
      <alignment horizontal="center"/>
    </xf>
    <xf numFmtId="1" fontId="12" fillId="21" borderId="1" xfId="0" applyNumberFormat="1" applyFont="1" applyFill="1" applyBorder="1" applyAlignment="1">
      <alignment horizontal="center" vertical="top" wrapText="1"/>
    </xf>
    <xf numFmtId="1" fontId="14" fillId="21" borderId="1" xfId="0" applyNumberFormat="1" applyFont="1" applyFill="1" applyBorder="1" applyAlignment="1">
      <alignment horizontal="center" vertical="top" wrapText="1"/>
    </xf>
    <xf numFmtId="1" fontId="14" fillId="21" borderId="1" xfId="0" applyNumberFormat="1" applyFont="1" applyFill="1" applyBorder="1" applyAlignment="1">
      <alignment horizontal="center"/>
    </xf>
    <xf numFmtId="1" fontId="12" fillId="21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23" borderId="1" xfId="0" applyFont="1" applyFill="1" applyBorder="1" applyAlignment="1">
      <alignment horizontal="center" wrapText="1"/>
    </xf>
    <xf numFmtId="0" fontId="12" fillId="23" borderId="1" xfId="0" applyFont="1" applyFill="1" applyBorder="1" applyAlignment="1">
      <alignment horizontal="center"/>
    </xf>
    <xf numFmtId="0" fontId="12" fillId="23" borderId="1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center"/>
    </xf>
    <xf numFmtId="2" fontId="8" fillId="21" borderId="1" xfId="0" applyNumberFormat="1" applyFont="1" applyFill="1" applyBorder="1" applyAlignment="1">
      <alignment vertical="center"/>
    </xf>
    <xf numFmtId="10" fontId="12" fillId="13" borderId="1" xfId="0" applyNumberFormat="1" applyFont="1" applyFill="1" applyBorder="1" applyAlignment="1">
      <alignment horizontal="center" wrapText="1"/>
    </xf>
    <xf numFmtId="0" fontId="2" fillId="11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1" fontId="12" fillId="22" borderId="1" xfId="0" applyNumberFormat="1" applyFont="1" applyFill="1" applyBorder="1" applyAlignment="1">
      <alignment horizontal="center"/>
    </xf>
    <xf numFmtId="0" fontId="2" fillId="24" borderId="4" xfId="0" applyFont="1" applyFill="1" applyBorder="1" applyAlignment="1">
      <alignment vertical="center"/>
    </xf>
    <xf numFmtId="0" fontId="2" fillId="24" borderId="4" xfId="0" applyFont="1" applyFill="1" applyBorder="1" applyAlignment="1">
      <alignment horizontal="center"/>
    </xf>
    <xf numFmtId="0" fontId="10" fillId="24" borderId="4" xfId="0" applyFont="1" applyFill="1" applyBorder="1" applyAlignment="1">
      <alignment horizontal="left"/>
    </xf>
    <xf numFmtId="0" fontId="2" fillId="24" borderId="4" xfId="0" applyFont="1" applyFill="1" applyBorder="1" applyAlignment="1">
      <alignment vertical="center" wrapText="1"/>
    </xf>
    <xf numFmtId="2" fontId="2" fillId="24" borderId="4" xfId="0" applyNumberFormat="1" applyFont="1" applyFill="1" applyBorder="1" applyAlignment="1">
      <alignment horizontal="right"/>
    </xf>
    <xf numFmtId="0" fontId="2" fillId="23" borderId="1" xfId="0" applyFont="1" applyFill="1" applyBorder="1" applyAlignment="1">
      <alignment vertical="center"/>
    </xf>
    <xf numFmtId="0" fontId="2" fillId="23" borderId="1" xfId="0" applyFont="1" applyFill="1" applyBorder="1" applyAlignment="1">
      <alignment horizontal="center"/>
    </xf>
    <xf numFmtId="0" fontId="10" fillId="23" borderId="1" xfId="0" applyFont="1" applyFill="1" applyBorder="1" applyAlignment="1">
      <alignment horizontal="left"/>
    </xf>
    <xf numFmtId="0" fontId="2" fillId="23" borderId="4" xfId="0" applyFont="1" applyFill="1" applyBorder="1" applyAlignment="1">
      <alignment vertical="center" wrapText="1"/>
    </xf>
    <xf numFmtId="2" fontId="2" fillId="23" borderId="1" xfId="0" applyNumberFormat="1" applyFont="1" applyFill="1" applyBorder="1" applyAlignment="1">
      <alignment horizontal="right"/>
    </xf>
    <xf numFmtId="0" fontId="2" fillId="25" borderId="1" xfId="0" applyFont="1" applyFill="1" applyBorder="1" applyAlignment="1">
      <alignment vertical="center"/>
    </xf>
    <xf numFmtId="0" fontId="2" fillId="25" borderId="1" xfId="0" applyFont="1" applyFill="1" applyBorder="1" applyAlignment="1">
      <alignment horizontal="center"/>
    </xf>
    <xf numFmtId="0" fontId="10" fillId="25" borderId="1" xfId="0" applyFont="1" applyFill="1" applyBorder="1" applyAlignment="1">
      <alignment horizontal="left"/>
    </xf>
    <xf numFmtId="0" fontId="2" fillId="25" borderId="4" xfId="0" applyFont="1" applyFill="1" applyBorder="1" applyAlignment="1">
      <alignment vertical="center" wrapText="1"/>
    </xf>
    <xf numFmtId="2" fontId="2" fillId="25" borderId="1" xfId="0" applyNumberFormat="1" applyFont="1" applyFill="1" applyBorder="1" applyAlignment="1">
      <alignment horizontal="right"/>
    </xf>
    <xf numFmtId="1" fontId="14" fillId="26" borderId="1" xfId="0" applyNumberFormat="1" applyFont="1" applyFill="1" applyBorder="1" applyAlignment="1">
      <alignment horizontal="center"/>
    </xf>
    <xf numFmtId="0" fontId="0" fillId="0" borderId="0" xfId="0" applyFill="1" applyBorder="1"/>
    <xf numFmtId="1" fontId="12" fillId="26" borderId="1" xfId="0" applyNumberFormat="1" applyFont="1" applyFill="1" applyBorder="1" applyAlignment="1">
      <alignment horizontal="center" wrapText="1"/>
    </xf>
    <xf numFmtId="10" fontId="12" fillId="26" borderId="1" xfId="0" applyNumberFormat="1" applyFont="1" applyFill="1" applyBorder="1" applyAlignment="1">
      <alignment horizontal="center" wrapText="1"/>
    </xf>
    <xf numFmtId="2" fontId="12" fillId="26" borderId="1" xfId="0" applyNumberFormat="1" applyFont="1" applyFill="1" applyBorder="1" applyAlignment="1">
      <alignment horizontal="center" wrapText="1"/>
    </xf>
    <xf numFmtId="1" fontId="14" fillId="26" borderId="1" xfId="0" applyNumberFormat="1" applyFont="1" applyFill="1" applyBorder="1" applyAlignment="1">
      <alignment horizontal="center" wrapText="1"/>
    </xf>
    <xf numFmtId="9" fontId="14" fillId="26" borderId="1" xfId="0" applyNumberFormat="1" applyFont="1" applyFill="1" applyBorder="1" applyAlignment="1">
      <alignment horizontal="center" wrapText="1"/>
    </xf>
    <xf numFmtId="9" fontId="14" fillId="26" borderId="1" xfId="0" applyNumberFormat="1" applyFont="1" applyFill="1" applyBorder="1" applyAlignment="1">
      <alignment horizontal="center"/>
    </xf>
    <xf numFmtId="1" fontId="12" fillId="26" borderId="1" xfId="0" applyNumberFormat="1" applyFont="1" applyFill="1" applyBorder="1" applyAlignment="1">
      <alignment horizontal="center"/>
    </xf>
    <xf numFmtId="9" fontId="12" fillId="26" borderId="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0" fillId="0" borderId="0" xfId="0" applyNumberFormat="1"/>
    <xf numFmtId="2" fontId="12" fillId="18" borderId="1" xfId="0" applyNumberFormat="1" applyFont="1" applyFill="1" applyBorder="1" applyAlignment="1">
      <alignment horizontal="center" wrapText="1"/>
    </xf>
    <xf numFmtId="2" fontId="12" fillId="19" borderId="1" xfId="0" applyNumberFormat="1" applyFont="1" applyFill="1" applyBorder="1" applyAlignment="1">
      <alignment horizontal="center" wrapText="1"/>
    </xf>
    <xf numFmtId="2" fontId="12" fillId="9" borderId="1" xfId="0" applyNumberFormat="1" applyFont="1" applyFill="1" applyBorder="1" applyAlignment="1">
      <alignment horizontal="center" wrapText="1"/>
    </xf>
    <xf numFmtId="2" fontId="12" fillId="12" borderId="1" xfId="0" applyNumberFormat="1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2" fontId="12" fillId="10" borderId="1" xfId="0" applyNumberFormat="1" applyFont="1" applyFill="1" applyBorder="1" applyAlignment="1">
      <alignment horizontal="center" wrapText="1"/>
    </xf>
    <xf numFmtId="9" fontId="14" fillId="22" borderId="1" xfId="0" applyNumberFormat="1" applyFont="1" applyFill="1" applyBorder="1" applyAlignment="1">
      <alignment horizontal="center"/>
    </xf>
    <xf numFmtId="2" fontId="12" fillId="22" borderId="1" xfId="0" applyNumberFormat="1" applyFont="1" applyFill="1" applyBorder="1" applyAlignment="1">
      <alignment horizontal="center" wrapText="1"/>
    </xf>
    <xf numFmtId="2" fontId="12" fillId="20" borderId="1" xfId="0" applyNumberFormat="1" applyFont="1" applyFill="1" applyBorder="1" applyAlignment="1">
      <alignment horizontal="center" wrapText="1"/>
    </xf>
    <xf numFmtId="2" fontId="12" fillId="10" borderId="1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/>
    <xf numFmtId="0" fontId="19" fillId="0" borderId="7" xfId="0" applyFont="1" applyBorder="1" applyAlignment="1"/>
    <xf numFmtId="0" fontId="4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14" borderId="4" xfId="0" applyFont="1" applyFill="1" applyBorder="1" applyAlignment="1">
      <alignment horizontal="center" wrapText="1"/>
    </xf>
    <xf numFmtId="0" fontId="12" fillId="14" borderId="3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0" fillId="8" borderId="0" xfId="0" applyFill="1" applyAlignment="1">
      <alignment horizontal="center"/>
    </xf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165" fontId="4" fillId="0" borderId="5" xfId="0" applyNumberFormat="1" applyFont="1" applyBorder="1" applyAlignment="1">
      <alignment horizontal="center" textRotation="90" wrapText="1"/>
    </xf>
    <xf numFmtId="165" fontId="4" fillId="0" borderId="6" xfId="0" applyNumberFormat="1" applyFont="1" applyBorder="1" applyAlignment="1">
      <alignment horizontal="center" textRotation="90" wrapText="1"/>
    </xf>
    <xf numFmtId="0" fontId="5" fillId="8" borderId="7" xfId="0" applyFont="1" applyFill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7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E12"/>
  <sheetViews>
    <sheetView workbookViewId="0">
      <selection activeCell="C5" sqref="C5"/>
    </sheetView>
  </sheetViews>
  <sheetFormatPr defaultRowHeight="12.75" x14ac:dyDescent="0.2"/>
  <cols>
    <col min="1" max="1" width="62" customWidth="1"/>
    <col min="2" max="2" width="12.140625" customWidth="1"/>
    <col min="3" max="3" width="10.5703125" customWidth="1"/>
  </cols>
  <sheetData>
    <row r="2" spans="1:5" ht="15" x14ac:dyDescent="0.25">
      <c r="A2" s="79">
        <v>2022</v>
      </c>
      <c r="B2" s="80"/>
      <c r="C2" s="80"/>
      <c r="D2" s="80"/>
      <c r="E2" s="80"/>
    </row>
    <row r="3" spans="1:5" ht="15" x14ac:dyDescent="0.25">
      <c r="A3" s="81" t="s">
        <v>82</v>
      </c>
      <c r="B3" s="82" t="s">
        <v>83</v>
      </c>
      <c r="C3" s="82" t="s">
        <v>56</v>
      </c>
      <c r="D3" s="82" t="s">
        <v>40</v>
      </c>
      <c r="E3" s="82" t="s">
        <v>84</v>
      </c>
    </row>
    <row r="4" spans="1:5" ht="30" x14ac:dyDescent="0.25">
      <c r="A4" s="83" t="s">
        <v>91</v>
      </c>
      <c r="B4" s="81">
        <v>34</v>
      </c>
      <c r="C4" s="81">
        <v>32</v>
      </c>
      <c r="D4" s="81">
        <v>2</v>
      </c>
      <c r="E4" s="81">
        <v>0</v>
      </c>
    </row>
    <row r="5" spans="1:5" ht="30" x14ac:dyDescent="0.25">
      <c r="A5" s="83" t="s">
        <v>85</v>
      </c>
      <c r="B5" s="81">
        <v>82</v>
      </c>
      <c r="C5" s="81">
        <v>74</v>
      </c>
      <c r="D5" s="81">
        <v>8</v>
      </c>
      <c r="E5" s="81">
        <v>0</v>
      </c>
    </row>
    <row r="6" spans="1:5" ht="30" x14ac:dyDescent="0.25">
      <c r="A6" s="83" t="s">
        <v>86</v>
      </c>
      <c r="B6" s="81">
        <v>51</v>
      </c>
      <c r="C6" s="81">
        <v>46</v>
      </c>
      <c r="D6" s="81">
        <v>5</v>
      </c>
      <c r="E6" s="81">
        <v>0</v>
      </c>
    </row>
    <row r="7" spans="1:5" ht="30" x14ac:dyDescent="0.25">
      <c r="A7" s="83" t="s">
        <v>87</v>
      </c>
      <c r="B7" s="81">
        <v>71</v>
      </c>
      <c r="C7" s="81">
        <v>64</v>
      </c>
      <c r="D7" s="81">
        <v>7</v>
      </c>
      <c r="E7" s="81">
        <v>0</v>
      </c>
    </row>
    <row r="8" spans="1:5" ht="30" x14ac:dyDescent="0.25">
      <c r="A8" s="83" t="s">
        <v>88</v>
      </c>
      <c r="B8" s="81">
        <v>75</v>
      </c>
      <c r="C8" s="81">
        <v>71</v>
      </c>
      <c r="D8" s="81">
        <v>4</v>
      </c>
      <c r="E8" s="81">
        <v>0</v>
      </c>
    </row>
    <row r="9" spans="1:5" ht="30" x14ac:dyDescent="0.25">
      <c r="A9" s="83" t="s">
        <v>89</v>
      </c>
      <c r="B9" s="81">
        <v>20</v>
      </c>
      <c r="C9" s="81">
        <v>14</v>
      </c>
      <c r="D9" s="81">
        <v>6</v>
      </c>
      <c r="E9" s="81">
        <v>0</v>
      </c>
    </row>
    <row r="10" spans="1:5" ht="30" x14ac:dyDescent="0.25">
      <c r="A10" s="83" t="s">
        <v>90</v>
      </c>
      <c r="B10" s="81">
        <v>61</v>
      </c>
      <c r="C10" s="81">
        <v>43</v>
      </c>
      <c r="D10" s="81">
        <v>18</v>
      </c>
      <c r="E10" s="81">
        <v>0</v>
      </c>
    </row>
    <row r="11" spans="1:5" ht="30" x14ac:dyDescent="0.25">
      <c r="A11" s="83" t="s">
        <v>98</v>
      </c>
      <c r="B11" s="81">
        <v>24</v>
      </c>
      <c r="C11" s="81">
        <v>23</v>
      </c>
      <c r="D11" s="81">
        <v>1</v>
      </c>
      <c r="E11" s="81">
        <v>0</v>
      </c>
    </row>
    <row r="12" spans="1:5" ht="14.25" x14ac:dyDescent="0.2">
      <c r="A12" s="77" t="s">
        <v>29</v>
      </c>
      <c r="B12" s="78">
        <f>SUM(B4:B11)</f>
        <v>418</v>
      </c>
      <c r="C12" s="78">
        <f t="shared" ref="C12:E12" si="0">SUM(C4:C11)</f>
        <v>367</v>
      </c>
      <c r="D12" s="78">
        <f t="shared" si="0"/>
        <v>51</v>
      </c>
      <c r="E12" s="7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L31"/>
  <sheetViews>
    <sheetView topLeftCell="A4" workbookViewId="0">
      <selection activeCell="J9" sqref="J9"/>
    </sheetView>
  </sheetViews>
  <sheetFormatPr defaultRowHeight="12.75" x14ac:dyDescent="0.2"/>
  <cols>
    <col min="2" max="2" width="11.42578125" customWidth="1"/>
  </cols>
  <sheetData>
    <row r="3" spans="1:12" x14ac:dyDescent="0.2">
      <c r="A3" s="208" t="s">
        <v>30</v>
      </c>
      <c r="B3" s="208"/>
      <c r="C3" s="208"/>
      <c r="D3" s="208"/>
      <c r="E3" s="208"/>
      <c r="F3" s="208"/>
      <c r="G3" s="208"/>
      <c r="H3" s="208"/>
      <c r="I3" s="208"/>
    </row>
    <row r="4" spans="1:12" x14ac:dyDescent="0.2">
      <c r="A4" s="209" t="s">
        <v>101</v>
      </c>
      <c r="B4" s="209"/>
      <c r="C4" s="209"/>
      <c r="D4" s="209"/>
      <c r="E4" s="209"/>
      <c r="F4" s="209"/>
      <c r="G4" s="209"/>
      <c r="H4" s="209"/>
      <c r="I4" s="209"/>
    </row>
    <row r="5" spans="1:12" x14ac:dyDescent="0.2">
      <c r="G5" s="45"/>
      <c r="H5" s="121"/>
      <c r="I5" s="45"/>
    </row>
    <row r="6" spans="1:12" ht="12.75" customHeight="1" x14ac:dyDescent="0.2">
      <c r="A6" s="210" t="s">
        <v>10</v>
      </c>
      <c r="B6" s="212" t="s">
        <v>31</v>
      </c>
      <c r="C6" s="212"/>
      <c r="D6" s="212"/>
      <c r="E6" s="212"/>
      <c r="F6" s="212"/>
      <c r="G6" s="212"/>
      <c r="H6" s="212"/>
      <c r="I6" s="212"/>
      <c r="J6" s="210" t="s">
        <v>29</v>
      </c>
    </row>
    <row r="7" spans="1:12" x14ac:dyDescent="0.2">
      <c r="A7" s="211"/>
      <c r="B7" s="44" t="s">
        <v>32</v>
      </c>
      <c r="C7" s="44" t="s">
        <v>22</v>
      </c>
      <c r="D7" s="44" t="s">
        <v>23</v>
      </c>
      <c r="E7" s="44" t="s">
        <v>24</v>
      </c>
      <c r="F7" s="44" t="s">
        <v>25</v>
      </c>
      <c r="G7" s="44" t="s">
        <v>26</v>
      </c>
      <c r="H7" s="13" t="s">
        <v>27</v>
      </c>
      <c r="I7" s="13" t="s">
        <v>99</v>
      </c>
      <c r="J7" s="211"/>
    </row>
    <row r="8" spans="1:12" x14ac:dyDescent="0.2">
      <c r="A8" s="14" t="s">
        <v>33</v>
      </c>
      <c r="B8" s="14">
        <v>32</v>
      </c>
      <c r="C8" s="14">
        <v>73</v>
      </c>
      <c r="D8" s="14">
        <v>46</v>
      </c>
      <c r="E8" s="14">
        <v>62</v>
      </c>
      <c r="F8" s="14">
        <v>71</v>
      </c>
      <c r="G8" s="14">
        <v>14</v>
      </c>
      <c r="H8" s="15">
        <v>43</v>
      </c>
      <c r="I8" s="15">
        <v>22</v>
      </c>
      <c r="J8" s="16">
        <f>SUM(B8:I8)</f>
        <v>363</v>
      </c>
      <c r="L8" s="157" t="s">
        <v>33</v>
      </c>
    </row>
    <row r="9" spans="1:12" x14ac:dyDescent="0.2">
      <c r="A9" s="14" t="s">
        <v>34</v>
      </c>
      <c r="B9" s="14">
        <v>32</v>
      </c>
      <c r="C9" s="14">
        <v>73</v>
      </c>
      <c r="D9" s="14">
        <v>46</v>
      </c>
      <c r="E9" s="14">
        <v>64</v>
      </c>
      <c r="F9" s="14">
        <v>71</v>
      </c>
      <c r="G9" s="14">
        <v>14</v>
      </c>
      <c r="H9" s="15">
        <v>43</v>
      </c>
      <c r="I9" s="15">
        <v>23</v>
      </c>
      <c r="J9" s="16">
        <f t="shared" ref="J9:J18" si="0">SUM(B9:I9)</f>
        <v>366</v>
      </c>
      <c r="L9" s="157" t="s">
        <v>34</v>
      </c>
    </row>
    <row r="10" spans="1:12" x14ac:dyDescent="0.2">
      <c r="A10" s="14" t="s">
        <v>35</v>
      </c>
      <c r="B10" s="14">
        <v>12</v>
      </c>
      <c r="C10" s="14">
        <v>3</v>
      </c>
      <c r="D10" s="14">
        <v>1</v>
      </c>
      <c r="E10" s="14">
        <v>19</v>
      </c>
      <c r="F10" s="14">
        <v>2</v>
      </c>
      <c r="G10" s="14">
        <v>2</v>
      </c>
      <c r="H10" s="15">
        <v>8</v>
      </c>
      <c r="I10" s="15">
        <v>0</v>
      </c>
      <c r="J10" s="16">
        <f t="shared" si="0"/>
        <v>47</v>
      </c>
      <c r="L10" s="157" t="s">
        <v>35</v>
      </c>
    </row>
    <row r="11" spans="1:12" x14ac:dyDescent="0.2">
      <c r="A11" s="17" t="s">
        <v>36</v>
      </c>
      <c r="B11" s="17">
        <v>10</v>
      </c>
      <c r="C11" s="17">
        <v>6</v>
      </c>
      <c r="D11" s="17">
        <v>1</v>
      </c>
      <c r="E11" s="17">
        <v>2</v>
      </c>
      <c r="F11" s="17">
        <v>4</v>
      </c>
      <c r="G11" s="17">
        <v>0</v>
      </c>
      <c r="H11" s="17">
        <v>0</v>
      </c>
      <c r="I11" s="17">
        <v>0</v>
      </c>
      <c r="J11" s="16">
        <f t="shared" si="0"/>
        <v>23</v>
      </c>
      <c r="L11" s="157" t="s">
        <v>36</v>
      </c>
    </row>
    <row r="12" spans="1:12" x14ac:dyDescent="0.2">
      <c r="A12" s="59" t="s">
        <v>37</v>
      </c>
      <c r="B12" s="14">
        <v>10</v>
      </c>
      <c r="C12" s="14">
        <v>4</v>
      </c>
      <c r="D12" s="14">
        <v>11</v>
      </c>
      <c r="E12" s="14">
        <v>6</v>
      </c>
      <c r="F12" s="14">
        <v>14</v>
      </c>
      <c r="G12" s="14">
        <v>4</v>
      </c>
      <c r="H12" s="14">
        <v>9</v>
      </c>
      <c r="I12" s="14">
        <v>9</v>
      </c>
      <c r="J12" s="16">
        <f t="shared" ref="J12:J17" si="1">SUM(B12:I12)</f>
        <v>67</v>
      </c>
      <c r="L12" s="157" t="s">
        <v>37</v>
      </c>
    </row>
    <row r="13" spans="1:12" x14ac:dyDescent="0.2">
      <c r="A13" s="4" t="s">
        <v>38</v>
      </c>
      <c r="B13" s="18">
        <v>0</v>
      </c>
      <c r="C13" s="18">
        <v>4</v>
      </c>
      <c r="D13" s="18">
        <v>0</v>
      </c>
      <c r="E13" s="18">
        <v>3</v>
      </c>
      <c r="F13" s="18">
        <v>4</v>
      </c>
      <c r="G13" s="19">
        <v>0</v>
      </c>
      <c r="H13" s="125">
        <v>0</v>
      </c>
      <c r="I13" s="20">
        <v>1</v>
      </c>
      <c r="J13" s="16">
        <f t="shared" si="1"/>
        <v>12</v>
      </c>
      <c r="L13" s="158" t="s">
        <v>38</v>
      </c>
    </row>
    <row r="14" spans="1:12" x14ac:dyDescent="0.2">
      <c r="A14" s="4" t="s">
        <v>39</v>
      </c>
      <c r="B14" s="18">
        <v>8</v>
      </c>
      <c r="C14" s="18">
        <v>40</v>
      </c>
      <c r="D14" s="18">
        <v>31</v>
      </c>
      <c r="E14" s="18">
        <v>49</v>
      </c>
      <c r="F14" s="18">
        <v>59</v>
      </c>
      <c r="G14" s="19">
        <v>6</v>
      </c>
      <c r="H14" s="125">
        <v>21</v>
      </c>
      <c r="I14" s="20">
        <v>12</v>
      </c>
      <c r="J14" s="16">
        <f t="shared" si="1"/>
        <v>226</v>
      </c>
      <c r="L14" s="158" t="s">
        <v>39</v>
      </c>
    </row>
    <row r="15" spans="1:12" x14ac:dyDescent="0.2">
      <c r="A15" s="17" t="s">
        <v>69</v>
      </c>
      <c r="B15" s="17">
        <v>10</v>
      </c>
      <c r="C15" s="17">
        <v>61</v>
      </c>
      <c r="D15" s="17">
        <v>18</v>
      </c>
      <c r="E15" s="17">
        <v>28</v>
      </c>
      <c r="F15" s="17">
        <v>52</v>
      </c>
      <c r="G15" s="17">
        <v>8</v>
      </c>
      <c r="H15" s="17">
        <v>29</v>
      </c>
      <c r="I15" s="17">
        <v>13</v>
      </c>
      <c r="J15" s="16">
        <f t="shared" si="1"/>
        <v>219</v>
      </c>
      <c r="L15" s="159" t="s">
        <v>69</v>
      </c>
    </row>
    <row r="16" spans="1:12" x14ac:dyDescent="0.2">
      <c r="A16" s="4" t="s">
        <v>68</v>
      </c>
      <c r="B16" s="18">
        <v>11</v>
      </c>
      <c r="C16" s="18">
        <v>28</v>
      </c>
      <c r="D16" s="18">
        <v>30</v>
      </c>
      <c r="E16" s="18">
        <v>15</v>
      </c>
      <c r="F16" s="18">
        <v>3</v>
      </c>
      <c r="G16" s="18">
        <v>8</v>
      </c>
      <c r="H16" s="124">
        <v>16</v>
      </c>
      <c r="I16" s="20">
        <v>7</v>
      </c>
      <c r="J16" s="16">
        <f t="shared" si="1"/>
        <v>118</v>
      </c>
      <c r="L16" s="159" t="s">
        <v>72</v>
      </c>
    </row>
    <row r="17" spans="1:12" x14ac:dyDescent="0.2">
      <c r="A17" s="59" t="s">
        <v>67</v>
      </c>
      <c r="B17" s="14">
        <v>2</v>
      </c>
      <c r="C17" s="14">
        <v>0</v>
      </c>
      <c r="D17" s="14">
        <v>0</v>
      </c>
      <c r="E17" s="14">
        <v>4</v>
      </c>
      <c r="F17" s="14">
        <v>2</v>
      </c>
      <c r="G17" s="14">
        <v>0</v>
      </c>
      <c r="H17" s="15">
        <v>3</v>
      </c>
      <c r="I17" s="15">
        <v>1</v>
      </c>
      <c r="J17" s="16">
        <f t="shared" si="1"/>
        <v>12</v>
      </c>
      <c r="L17" s="159" t="s">
        <v>67</v>
      </c>
    </row>
    <row r="18" spans="1:12" x14ac:dyDescent="0.2">
      <c r="A18" s="17" t="s">
        <v>81</v>
      </c>
      <c r="B18" s="17">
        <v>1</v>
      </c>
      <c r="C18" s="17">
        <v>0</v>
      </c>
      <c r="D18" s="17">
        <v>0</v>
      </c>
      <c r="E18" s="17">
        <v>2</v>
      </c>
      <c r="F18" s="17">
        <v>3</v>
      </c>
      <c r="G18" s="17">
        <v>0</v>
      </c>
      <c r="H18" s="17">
        <v>0</v>
      </c>
      <c r="I18" s="17">
        <v>1</v>
      </c>
      <c r="J18" s="16">
        <f t="shared" si="0"/>
        <v>7</v>
      </c>
      <c r="L18" s="159" t="s">
        <v>81</v>
      </c>
    </row>
    <row r="19" spans="1:12" x14ac:dyDescent="0.2">
      <c r="A19" s="34" t="s">
        <v>29</v>
      </c>
      <c r="B19" s="34">
        <f t="shared" ref="B19:J19" si="2">SUM(B8:B18)</f>
        <v>128</v>
      </c>
      <c r="C19" s="34">
        <f t="shared" si="2"/>
        <v>292</v>
      </c>
      <c r="D19" s="34">
        <f t="shared" si="2"/>
        <v>184</v>
      </c>
      <c r="E19" s="34">
        <f t="shared" si="2"/>
        <v>254</v>
      </c>
      <c r="F19" s="34">
        <f t="shared" si="2"/>
        <v>285</v>
      </c>
      <c r="G19" s="34">
        <f t="shared" si="2"/>
        <v>56</v>
      </c>
      <c r="H19" s="34">
        <f t="shared" si="2"/>
        <v>172</v>
      </c>
      <c r="I19" s="34">
        <f t="shared" si="2"/>
        <v>89</v>
      </c>
      <c r="J19" s="34">
        <f t="shared" si="2"/>
        <v>1460</v>
      </c>
      <c r="L19" s="182"/>
    </row>
    <row r="20" spans="1:12" x14ac:dyDescent="0.2">
      <c r="A20" s="29"/>
      <c r="B20" s="28"/>
      <c r="C20" s="28"/>
      <c r="L20" s="182"/>
    </row>
    <row r="21" spans="1:12" x14ac:dyDescent="0.2">
      <c r="A21" s="35" t="s">
        <v>40</v>
      </c>
    </row>
    <row r="22" spans="1:12" x14ac:dyDescent="0.2">
      <c r="A22" s="21" t="s">
        <v>0</v>
      </c>
      <c r="B22" s="12" t="s">
        <v>57</v>
      </c>
      <c r="C22" s="12" t="s">
        <v>58</v>
      </c>
    </row>
    <row r="23" spans="1:12" x14ac:dyDescent="0.2">
      <c r="A23" s="21" t="s">
        <v>93</v>
      </c>
      <c r="B23" s="49">
        <v>2</v>
      </c>
      <c r="C23" s="49">
        <v>2</v>
      </c>
    </row>
    <row r="24" spans="1:12" x14ac:dyDescent="0.2">
      <c r="A24" s="50" t="s">
        <v>94</v>
      </c>
      <c r="B24" s="49">
        <v>8</v>
      </c>
      <c r="C24" s="49">
        <v>8</v>
      </c>
    </row>
    <row r="25" spans="1:12" x14ac:dyDescent="0.2">
      <c r="A25" s="50" t="s">
        <v>59</v>
      </c>
      <c r="B25" s="49">
        <v>5</v>
      </c>
      <c r="C25" s="49">
        <v>5</v>
      </c>
    </row>
    <row r="26" spans="1:12" x14ac:dyDescent="0.2">
      <c r="A26" s="50" t="s">
        <v>60</v>
      </c>
      <c r="B26" s="49">
        <v>7</v>
      </c>
      <c r="C26" s="49">
        <v>7</v>
      </c>
    </row>
    <row r="27" spans="1:12" x14ac:dyDescent="0.2">
      <c r="A27" s="51" t="s">
        <v>71</v>
      </c>
      <c r="B27" s="49">
        <v>4</v>
      </c>
      <c r="C27" s="49">
        <v>4</v>
      </c>
    </row>
    <row r="28" spans="1:12" x14ac:dyDescent="0.2">
      <c r="A28" s="51" t="s">
        <v>61</v>
      </c>
      <c r="B28" s="49">
        <v>6</v>
      </c>
      <c r="C28" s="49">
        <v>6</v>
      </c>
    </row>
    <row r="29" spans="1:12" x14ac:dyDescent="0.2">
      <c r="A29" s="52" t="s">
        <v>70</v>
      </c>
      <c r="B29" s="49">
        <v>18</v>
      </c>
      <c r="C29" s="49">
        <v>18</v>
      </c>
    </row>
    <row r="30" spans="1:12" x14ac:dyDescent="0.2">
      <c r="A30" s="52" t="s">
        <v>100</v>
      </c>
      <c r="B30" s="49">
        <v>1</v>
      </c>
      <c r="C30" s="49">
        <v>1</v>
      </c>
    </row>
    <row r="31" spans="1:12" x14ac:dyDescent="0.2">
      <c r="A31" s="34" t="s">
        <v>95</v>
      </c>
      <c r="B31" s="53">
        <f>SUM(B23:B30)</f>
        <v>51</v>
      </c>
      <c r="C31" s="53">
        <f>SUM(C23:C30)</f>
        <v>51</v>
      </c>
    </row>
  </sheetData>
  <mergeCells count="5">
    <mergeCell ref="A3:I3"/>
    <mergeCell ref="A4:I4"/>
    <mergeCell ref="A6:A7"/>
    <mergeCell ref="B6:I6"/>
    <mergeCell ref="J6:J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AT36"/>
  <sheetViews>
    <sheetView topLeftCell="A4" zoomScale="85" zoomScaleNormal="85" workbookViewId="0">
      <pane xSplit="1" topLeftCell="B1" activePane="topRight" state="frozen"/>
      <selection pane="topRight" activeCell="B2" sqref="B2:U3"/>
    </sheetView>
  </sheetViews>
  <sheetFormatPr defaultRowHeight="12.75" x14ac:dyDescent="0.2"/>
  <cols>
    <col min="1" max="1" width="12.5703125" style="61" customWidth="1"/>
    <col min="2" max="2" width="5.85546875" style="61" customWidth="1"/>
    <col min="3" max="3" width="8.7109375" style="61" customWidth="1"/>
    <col min="4" max="4" width="6.85546875" style="61" customWidth="1"/>
    <col min="5" max="5" width="6.140625" style="62" customWidth="1"/>
    <col min="6" max="6" width="5.42578125" style="62" customWidth="1"/>
    <col min="7" max="7" width="8.140625" style="62" customWidth="1"/>
    <col min="8" max="8" width="6.42578125" style="62" customWidth="1"/>
    <col min="9" max="9" width="4.7109375" style="62" customWidth="1"/>
    <col min="10" max="10" width="5" style="62" customWidth="1"/>
    <col min="11" max="11" width="6.7109375" style="62" customWidth="1"/>
    <col min="12" max="12" width="6" style="62" customWidth="1"/>
    <col min="13" max="13" width="4.7109375" style="62" customWidth="1"/>
    <col min="14" max="14" width="5.42578125" style="62" customWidth="1"/>
    <col min="15" max="16" width="5.7109375" style="62" customWidth="1"/>
    <col min="17" max="17" width="4.7109375" style="62" customWidth="1"/>
    <col min="18" max="18" width="5.28515625" style="62" customWidth="1"/>
    <col min="19" max="19" width="5.85546875" style="62" customWidth="1"/>
    <col min="20" max="20" width="6.28515625" style="62" customWidth="1"/>
    <col min="21" max="21" width="4.85546875" style="62" customWidth="1"/>
    <col min="22" max="22" width="5.85546875" style="62" customWidth="1"/>
    <col min="23" max="23" width="5.42578125" style="62" customWidth="1"/>
    <col min="24" max="24" width="6.28515625" style="62" customWidth="1"/>
    <col min="25" max="26" width="4.85546875" style="62" customWidth="1"/>
    <col min="27" max="28" width="5.7109375" style="62" customWidth="1"/>
    <col min="29" max="29" width="4.85546875" style="62" customWidth="1"/>
    <col min="30" max="30" width="5.140625" style="62" customWidth="1"/>
    <col min="31" max="31" width="6" style="62" customWidth="1"/>
    <col min="32" max="32" width="6.140625" style="62" customWidth="1"/>
    <col min="33" max="33" width="5.42578125" style="62" customWidth="1"/>
    <col min="34" max="34" width="7.7109375" style="62" customWidth="1"/>
    <col min="35" max="35" width="6.5703125" style="62" customWidth="1"/>
    <col min="36" max="36" width="6.140625" style="62" customWidth="1"/>
    <col min="37" max="37" width="7" style="62" customWidth="1"/>
    <col min="38" max="38" width="6.28515625" style="63" customWidth="1"/>
    <col min="39" max="39" width="6" style="48" customWidth="1"/>
    <col min="40" max="40" width="5.42578125" style="48" customWidth="1"/>
    <col min="41" max="41" width="6.85546875" style="48" customWidth="1"/>
    <col min="42" max="46" width="9.140625" style="48"/>
  </cols>
  <sheetData>
    <row r="2" spans="1:46" x14ac:dyDescent="0.2">
      <c r="A2" s="60"/>
      <c r="B2" s="213" t="s">
        <v>145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46" ht="28.5" customHeight="1" x14ac:dyDescent="0.2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46" x14ac:dyDescent="0.2">
      <c r="A4" s="64"/>
      <c r="B4" s="64"/>
      <c r="C4" s="64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46" s="2" customFormat="1" ht="15" customHeight="1" x14ac:dyDescent="0.2">
      <c r="A5" s="219" t="s">
        <v>46</v>
      </c>
      <c r="B5" s="218" t="s">
        <v>32</v>
      </c>
      <c r="C5" s="218"/>
      <c r="D5" s="218"/>
      <c r="E5" s="218"/>
      <c r="F5" s="218" t="s">
        <v>50</v>
      </c>
      <c r="G5" s="218"/>
      <c r="H5" s="218"/>
      <c r="I5" s="218"/>
      <c r="J5" s="218" t="s">
        <v>23</v>
      </c>
      <c r="K5" s="218"/>
      <c r="L5" s="218"/>
      <c r="M5" s="218"/>
      <c r="N5" s="218" t="s">
        <v>24</v>
      </c>
      <c r="O5" s="218"/>
      <c r="P5" s="218"/>
      <c r="Q5" s="218"/>
      <c r="R5" s="218" t="s">
        <v>25</v>
      </c>
      <c r="S5" s="218"/>
      <c r="T5" s="218"/>
      <c r="U5" s="218"/>
      <c r="V5" s="218" t="s">
        <v>26</v>
      </c>
      <c r="W5" s="218"/>
      <c r="X5" s="218"/>
      <c r="Y5" s="218"/>
      <c r="Z5" s="218" t="s">
        <v>27</v>
      </c>
      <c r="AA5" s="218"/>
      <c r="AB5" s="218"/>
      <c r="AC5" s="218"/>
      <c r="AD5" s="218" t="s">
        <v>99</v>
      </c>
      <c r="AE5" s="218"/>
      <c r="AF5" s="218"/>
      <c r="AG5" s="218"/>
      <c r="AH5" s="218" t="s">
        <v>9</v>
      </c>
      <c r="AI5" s="218"/>
      <c r="AJ5" s="218"/>
      <c r="AK5" s="218"/>
      <c r="AL5" s="218" t="s">
        <v>78</v>
      </c>
      <c r="AM5" s="218"/>
      <c r="AN5" s="218"/>
      <c r="AO5" s="218"/>
      <c r="AP5" s="47"/>
      <c r="AQ5" s="47"/>
      <c r="AR5" s="47"/>
      <c r="AS5" s="47"/>
      <c r="AT5" s="47"/>
    </row>
    <row r="6" spans="1:46" s="2" customFormat="1" ht="96" customHeight="1" x14ac:dyDescent="0.2">
      <c r="A6" s="220"/>
      <c r="B6" s="66" t="s">
        <v>47</v>
      </c>
      <c r="C6" s="66" t="s">
        <v>48</v>
      </c>
      <c r="D6" s="66" t="s">
        <v>49</v>
      </c>
      <c r="E6" s="66" t="s">
        <v>1</v>
      </c>
      <c r="F6" s="66" t="s">
        <v>47</v>
      </c>
      <c r="G6" s="66" t="s">
        <v>48</v>
      </c>
      <c r="H6" s="66" t="s">
        <v>49</v>
      </c>
      <c r="I6" s="66" t="s">
        <v>1</v>
      </c>
      <c r="J6" s="66" t="s">
        <v>47</v>
      </c>
      <c r="K6" s="66" t="s">
        <v>48</v>
      </c>
      <c r="L6" s="66" t="s">
        <v>49</v>
      </c>
      <c r="M6" s="66" t="s">
        <v>1</v>
      </c>
      <c r="N6" s="66" t="s">
        <v>47</v>
      </c>
      <c r="O6" s="66" t="s">
        <v>48</v>
      </c>
      <c r="P6" s="66" t="s">
        <v>49</v>
      </c>
      <c r="Q6" s="66" t="s">
        <v>1</v>
      </c>
      <c r="R6" s="66" t="s">
        <v>47</v>
      </c>
      <c r="S6" s="66" t="s">
        <v>48</v>
      </c>
      <c r="T6" s="66" t="s">
        <v>49</v>
      </c>
      <c r="U6" s="66" t="s">
        <v>1</v>
      </c>
      <c r="V6" s="66" t="s">
        <v>47</v>
      </c>
      <c r="W6" s="66" t="s">
        <v>48</v>
      </c>
      <c r="X6" s="66" t="s">
        <v>49</v>
      </c>
      <c r="Y6" s="66" t="s">
        <v>1</v>
      </c>
      <c r="Z6" s="66" t="s">
        <v>47</v>
      </c>
      <c r="AA6" s="66" t="s">
        <v>48</v>
      </c>
      <c r="AB6" s="66" t="s">
        <v>49</v>
      </c>
      <c r="AC6" s="66" t="s">
        <v>1</v>
      </c>
      <c r="AD6" s="66" t="s">
        <v>47</v>
      </c>
      <c r="AE6" s="66" t="s">
        <v>48</v>
      </c>
      <c r="AF6" s="66" t="s">
        <v>49</v>
      </c>
      <c r="AG6" s="66" t="s">
        <v>1</v>
      </c>
      <c r="AH6" s="66" t="s">
        <v>47</v>
      </c>
      <c r="AI6" s="66" t="s">
        <v>48</v>
      </c>
      <c r="AJ6" s="66" t="s">
        <v>49</v>
      </c>
      <c r="AK6" s="66" t="s">
        <v>1</v>
      </c>
      <c r="AL6" s="66" t="s">
        <v>47</v>
      </c>
      <c r="AM6" s="66" t="s">
        <v>48</v>
      </c>
      <c r="AN6" s="66" t="s">
        <v>49</v>
      </c>
      <c r="AO6" s="66" t="s">
        <v>1</v>
      </c>
      <c r="AP6" s="47"/>
      <c r="AQ6" s="47"/>
      <c r="AR6" s="47"/>
      <c r="AS6" s="47"/>
      <c r="AT6" s="47"/>
    </row>
    <row r="7" spans="1:46" s="5" customFormat="1" ht="20.100000000000001" customHeight="1" x14ac:dyDescent="0.2">
      <c r="A7" s="100" t="s">
        <v>33</v>
      </c>
      <c r="B7" s="136">
        <f>SUM(B21:E21)</f>
        <v>32</v>
      </c>
      <c r="C7" s="162">
        <f t="shared" ref="C7" si="0">(B7-B21)/B7</f>
        <v>1</v>
      </c>
      <c r="D7" s="162">
        <f t="shared" ref="D7" si="1">(D21+E21)/B7</f>
        <v>0.84375</v>
      </c>
      <c r="E7" s="137">
        <f t="shared" ref="E7:E17" si="2">(B21*2+C21*3+D21*4+E21*5)/B7</f>
        <v>4.34375</v>
      </c>
      <c r="F7" s="138">
        <f t="shared" ref="F7:F17" si="3">SUM(F21:I21)</f>
        <v>73</v>
      </c>
      <c r="G7" s="141">
        <f t="shared" ref="G7:G11" si="4">(F7-F21)/F7</f>
        <v>0.98630136986301364</v>
      </c>
      <c r="H7" s="141">
        <f t="shared" ref="H7:H11" si="5">(H21+I21)/F7</f>
        <v>0.72602739726027399</v>
      </c>
      <c r="I7" s="193">
        <v>4.08</v>
      </c>
      <c r="J7" s="139">
        <f t="shared" ref="J7:J11" si="6">SUM(J21:M21)</f>
        <v>46</v>
      </c>
      <c r="K7" s="142">
        <f>(J7-J21)/J7</f>
        <v>0.97826086956521741</v>
      </c>
      <c r="L7" s="142">
        <f>(L21+M21)/J7</f>
        <v>0.67391304347826086</v>
      </c>
      <c r="M7" s="196">
        <v>4.0199999999999996</v>
      </c>
      <c r="N7" s="140">
        <f t="shared" ref="N7:N17" si="7">SUM(N21:Q21)</f>
        <v>62</v>
      </c>
      <c r="O7" s="143">
        <f t="shared" ref="O7:O8" si="8">(N7-N21)/N7</f>
        <v>1</v>
      </c>
      <c r="P7" s="143">
        <f t="shared" ref="P7:P8" si="9">(P21+Q21)/N7</f>
        <v>0.72580645161290325</v>
      </c>
      <c r="Q7" s="197">
        <f t="shared" ref="Q7:Q17" si="10">(N21*2+O21*3+P21*4+Q21*5)/N7</f>
        <v>4.080645161290323</v>
      </c>
      <c r="R7" s="126">
        <f t="shared" ref="R7:R9" si="11">SUM(R21:U21)</f>
        <v>71</v>
      </c>
      <c r="S7" s="144">
        <f t="shared" ref="S7:S8" si="12">(R7-R21)/R7</f>
        <v>1</v>
      </c>
      <c r="T7" s="144">
        <f t="shared" ref="T7:T8" si="13">(T21+U21)/R7</f>
        <v>0.71830985915492962</v>
      </c>
      <c r="U7" s="195">
        <f t="shared" ref="U7:U17" si="14">(R21*2+S21*3+T21*4+U21*5)/R7</f>
        <v>4.042253521126761</v>
      </c>
      <c r="V7" s="71">
        <f t="shared" ref="V7:V9" si="15">SUM(V21:Y21)</f>
        <v>14</v>
      </c>
      <c r="W7" s="145">
        <f>(V7-V21)/V7</f>
        <v>0.9285714285714286</v>
      </c>
      <c r="X7" s="145">
        <f>(X21+Y21)/V7</f>
        <v>0.6428571428571429</v>
      </c>
      <c r="Y7" s="198">
        <f>(V21*2+W21*3+X21*4+Y21*5)/V7</f>
        <v>3.7142857142857144</v>
      </c>
      <c r="Z7" s="127">
        <f t="shared" ref="Z7:Z17" si="16">SUM(Z21:AC21)</f>
        <v>43</v>
      </c>
      <c r="AA7" s="146">
        <f>(Z7-Z21)/Z7</f>
        <v>0.97674418604651159</v>
      </c>
      <c r="AB7" s="146">
        <f>(AB21+AC21)/Z7</f>
        <v>0.62790697674418605</v>
      </c>
      <c r="AC7" s="194">
        <f>(Z21*2+AA21*3+AB21*4+AC21*5)/Z7</f>
        <v>3.8837209302325579</v>
      </c>
      <c r="AD7" s="128">
        <f t="shared" ref="AD7:AD17" si="17">SUM(AD21:AG21)</f>
        <v>22</v>
      </c>
      <c r="AE7" s="147">
        <f>(AD7-AD21)/AD7</f>
        <v>0.95454545454545459</v>
      </c>
      <c r="AF7" s="147">
        <f>(AF21+AG21)/AD7</f>
        <v>0.54545454545454541</v>
      </c>
      <c r="AG7" s="201">
        <f>(AD21*2+AE21*3+AF21*4+AG21*5)/AD7</f>
        <v>3.7727272727272729</v>
      </c>
      <c r="AH7" s="72">
        <f>B7+F7+J7+N7+R7+V7+Z7+AD7</f>
        <v>363</v>
      </c>
      <c r="AI7" s="148">
        <f>(AH7-AH21)/AH7</f>
        <v>0.98622589531680438</v>
      </c>
      <c r="AJ7" s="148">
        <f t="shared" ref="AJ7:AJ17" si="18">(AJ21+AK21)/AH7</f>
        <v>0.7024793388429752</v>
      </c>
      <c r="AK7" s="198">
        <f>(AH21*2+AI21*3+AJ21*4+AK21*5)/AH7</f>
        <v>4.0275482093663912</v>
      </c>
      <c r="AL7" s="72">
        <f t="shared" ref="AL7" si="19">SUM(AL21:AO21)</f>
        <v>19178</v>
      </c>
      <c r="AM7" s="148">
        <f t="shared" ref="AM7" si="20">(AL7-AL21)/AL7</f>
        <v>0.97053915945354052</v>
      </c>
      <c r="AN7" s="148">
        <f t="shared" ref="AN7" si="21">(AN21+AO21)/AL7</f>
        <v>0.63348628636979876</v>
      </c>
      <c r="AO7" s="202">
        <f t="shared" ref="AO7:AO17" si="22">(AL21*2+AM21*3+AN21*4+AO21*5)/AL7</f>
        <v>3.9097403274585463</v>
      </c>
      <c r="AP7" s="54"/>
      <c r="AQ7" s="54"/>
      <c r="AR7" s="54"/>
      <c r="AS7" s="54"/>
      <c r="AT7" s="54"/>
    </row>
    <row r="8" spans="1:46" s="5" customFormat="1" ht="20.100000000000001" customHeight="1" x14ac:dyDescent="0.2">
      <c r="A8" s="100" t="s">
        <v>34</v>
      </c>
      <c r="B8" s="136">
        <f>SUM(B22:E22)</f>
        <v>32</v>
      </c>
      <c r="C8" s="162">
        <f t="shared" ref="C8:C17" si="23">(B8-B22)/B8</f>
        <v>0.9375</v>
      </c>
      <c r="D8" s="162">
        <f t="shared" ref="D8:D17" si="24">(D22+E22)/B8</f>
        <v>0.6875</v>
      </c>
      <c r="E8" s="137">
        <f t="shared" si="2"/>
        <v>3.71875</v>
      </c>
      <c r="F8" s="138">
        <f t="shared" si="3"/>
        <v>73</v>
      </c>
      <c r="G8" s="141">
        <f t="shared" si="4"/>
        <v>0.83561643835616439</v>
      </c>
      <c r="H8" s="141">
        <f t="shared" si="5"/>
        <v>0.58904109589041098</v>
      </c>
      <c r="I8" s="193">
        <v>3.68</v>
      </c>
      <c r="J8" s="139">
        <f t="shared" si="6"/>
        <v>46</v>
      </c>
      <c r="K8" s="142">
        <f>(J8-J22)/J8</f>
        <v>0.82608695652173914</v>
      </c>
      <c r="L8" s="142">
        <f>(L22+M22)/J8</f>
        <v>0.56521739130434778</v>
      </c>
      <c r="M8" s="196">
        <v>3.61</v>
      </c>
      <c r="N8" s="140">
        <f t="shared" si="7"/>
        <v>64</v>
      </c>
      <c r="O8" s="143">
        <f t="shared" si="8"/>
        <v>0.765625</v>
      </c>
      <c r="P8" s="143">
        <f t="shared" si="9"/>
        <v>0.578125</v>
      </c>
      <c r="Q8" s="197">
        <v>3.77</v>
      </c>
      <c r="R8" s="126">
        <f t="shared" si="11"/>
        <v>71</v>
      </c>
      <c r="S8" s="144">
        <f t="shared" si="12"/>
        <v>0.76056338028169013</v>
      </c>
      <c r="T8" s="144">
        <f t="shared" si="13"/>
        <v>0.26760563380281688</v>
      </c>
      <c r="U8" s="195">
        <f t="shared" si="14"/>
        <v>3.028169014084507</v>
      </c>
      <c r="V8" s="71">
        <f t="shared" si="15"/>
        <v>14</v>
      </c>
      <c r="W8" s="145">
        <f>(V8-V22)/V8</f>
        <v>0.7857142857142857</v>
      </c>
      <c r="X8" s="145">
        <f>(X22+Y22)/V8</f>
        <v>0.42857142857142855</v>
      </c>
      <c r="Y8" s="198">
        <f t="shared" ref="Y8:Y17" si="25">(V22*2+W22*3+X22*4+Y22*5)/V8</f>
        <v>3.2142857142857144</v>
      </c>
      <c r="Z8" s="127">
        <f t="shared" si="16"/>
        <v>43</v>
      </c>
      <c r="AA8" s="146">
        <f>(Z8-Z22)/Z8</f>
        <v>0.62790697674418605</v>
      </c>
      <c r="AB8" s="146">
        <f>(AB22+AC22)/Z8</f>
        <v>0.27906976744186046</v>
      </c>
      <c r="AC8" s="194">
        <f t="shared" ref="AC8:AC17" si="26">(Z22*2+AA22*3+AB22*4+AC22*5)/Z8</f>
        <v>2.9767441860465116</v>
      </c>
      <c r="AD8" s="128">
        <f t="shared" si="17"/>
        <v>23</v>
      </c>
      <c r="AE8" s="147">
        <f>(AD8-AD22)/AD8</f>
        <v>0.60869565217391308</v>
      </c>
      <c r="AF8" s="147">
        <f>(AF22+AG22)/AD8</f>
        <v>0.30434782608695654</v>
      </c>
      <c r="AG8" s="201">
        <f t="shared" ref="AG8:AG17" si="27">(AD22*2+AE22*3+AF22*4+AG22*5)/AD8</f>
        <v>2.9130434782608696</v>
      </c>
      <c r="AH8" s="72">
        <f t="shared" ref="AH8:AH17" si="28">B8+F8+J8+N8+R8+V8+Z8+AD8</f>
        <v>366</v>
      </c>
      <c r="AI8" s="148">
        <f t="shared" ref="AI8:AI17" si="29">(AH8-AH22)/AH8</f>
        <v>0.77595628415300544</v>
      </c>
      <c r="AJ8" s="148">
        <f t="shared" si="18"/>
        <v>0.46994535519125685</v>
      </c>
      <c r="AK8" s="198">
        <f>(AH22*2+AI22*3+AJ22*4+AK22*5)/AH8</f>
        <v>3.3005464480874318</v>
      </c>
      <c r="AL8" s="72">
        <f t="shared" ref="AL8:AL17" si="30">SUM(AL22:AO22)</f>
        <v>19436</v>
      </c>
      <c r="AM8" s="148">
        <f t="shared" ref="AM8:AM17" si="31">(AL8-AL22)/AL8</f>
        <v>0.77958427660012353</v>
      </c>
      <c r="AN8" s="148">
        <f t="shared" ref="AN8:AN17" si="32">(AN22+AO22)/AL8</f>
        <v>0.45045276805927148</v>
      </c>
      <c r="AO8" s="202">
        <f t="shared" si="22"/>
        <v>3.2881765795431157</v>
      </c>
      <c r="AP8" s="54"/>
      <c r="AQ8" s="54"/>
      <c r="AR8" s="54"/>
      <c r="AS8" s="54"/>
      <c r="AT8" s="54"/>
    </row>
    <row r="9" spans="1:46" s="36" customFormat="1" ht="20.100000000000001" customHeight="1" x14ac:dyDescent="0.2">
      <c r="A9" s="100" t="s">
        <v>35</v>
      </c>
      <c r="B9" s="136">
        <f t="shared" ref="B9:B17" si="33">SUM(B23:E23)</f>
        <v>12</v>
      </c>
      <c r="C9" s="162">
        <f t="shared" si="23"/>
        <v>1</v>
      </c>
      <c r="D9" s="162">
        <f t="shared" si="24"/>
        <v>0.83333333333333337</v>
      </c>
      <c r="E9" s="137">
        <f t="shared" si="2"/>
        <v>4.083333333333333</v>
      </c>
      <c r="F9" s="138">
        <f t="shared" si="3"/>
        <v>3</v>
      </c>
      <c r="G9" s="141">
        <f t="shared" si="4"/>
        <v>1</v>
      </c>
      <c r="H9" s="141">
        <f t="shared" si="5"/>
        <v>0.33333333333333331</v>
      </c>
      <c r="I9" s="193">
        <v>3.33</v>
      </c>
      <c r="J9" s="139">
        <f t="shared" si="6"/>
        <v>1</v>
      </c>
      <c r="K9" s="142">
        <f t="shared" ref="K9:K11" si="34">(J9-J23)/J9</f>
        <v>1</v>
      </c>
      <c r="L9" s="142">
        <f t="shared" ref="L9:L11" si="35">(L23+M23)/J9</f>
        <v>0</v>
      </c>
      <c r="M9" s="196">
        <v>3</v>
      </c>
      <c r="N9" s="140">
        <f t="shared" si="7"/>
        <v>19</v>
      </c>
      <c r="O9" s="143">
        <f t="shared" ref="O9:O17" si="36">(N9-N23)/N9</f>
        <v>1</v>
      </c>
      <c r="P9" s="143">
        <f t="shared" ref="P9:P17" si="37">(P23+Q23)/N9</f>
        <v>0.57894736842105265</v>
      </c>
      <c r="Q9" s="197">
        <f t="shared" si="10"/>
        <v>3.5789473684210527</v>
      </c>
      <c r="R9" s="126">
        <f t="shared" si="11"/>
        <v>2</v>
      </c>
      <c r="S9" s="144">
        <f t="shared" ref="S9" si="38">(R9-R23)/R9</f>
        <v>1</v>
      </c>
      <c r="T9" s="144">
        <f t="shared" ref="T9" si="39">(T23+U23)/R9</f>
        <v>1</v>
      </c>
      <c r="U9" s="195">
        <f t="shared" si="14"/>
        <v>4</v>
      </c>
      <c r="V9" s="71">
        <f t="shared" si="15"/>
        <v>2</v>
      </c>
      <c r="W9" s="145">
        <f t="shared" ref="W9" si="40">(V9-V23)/V9</f>
        <v>0.5</v>
      </c>
      <c r="X9" s="145">
        <f t="shared" ref="X9" si="41">(X23+Y23)/V9</f>
        <v>0.5</v>
      </c>
      <c r="Y9" s="198">
        <f t="shared" si="25"/>
        <v>3</v>
      </c>
      <c r="Z9" s="127">
        <f t="shared" si="16"/>
        <v>8</v>
      </c>
      <c r="AA9" s="146">
        <f t="shared" ref="AA9:AA17" si="42">(Z9-Z23)/Z9</f>
        <v>0.875</v>
      </c>
      <c r="AB9" s="146">
        <f t="shared" ref="AB9:AB17" si="43">(AB23+AC23)/Z9</f>
        <v>0.5</v>
      </c>
      <c r="AC9" s="194">
        <f t="shared" si="26"/>
        <v>3.375</v>
      </c>
      <c r="AD9" s="189">
        <f t="shared" si="17"/>
        <v>0</v>
      </c>
      <c r="AE9" s="190" t="e">
        <f t="shared" ref="AE9:AE17" si="44">(AD9-AD23)/AD9</f>
        <v>#DIV/0!</v>
      </c>
      <c r="AF9" s="190" t="e">
        <f t="shared" ref="AF9:AF17" si="45">(AF23+AG23)/AD9</f>
        <v>#DIV/0!</v>
      </c>
      <c r="AG9" s="185" t="e">
        <f t="shared" si="27"/>
        <v>#DIV/0!</v>
      </c>
      <c r="AH9" s="72">
        <f t="shared" si="28"/>
        <v>47</v>
      </c>
      <c r="AI9" s="148">
        <f t="shared" si="29"/>
        <v>0.95744680851063835</v>
      </c>
      <c r="AJ9" s="148">
        <f t="shared" si="18"/>
        <v>0.61702127659574468</v>
      </c>
      <c r="AK9" s="198">
        <f t="shared" ref="AK9:AK17" si="46">(AH23*2+AI23*3+AJ23*4+AK23*5)/AH9</f>
        <v>3.6382978723404253</v>
      </c>
      <c r="AL9" s="72">
        <f t="shared" si="30"/>
        <v>1822</v>
      </c>
      <c r="AM9" s="148">
        <f t="shared" si="31"/>
        <v>0.94566410537870471</v>
      </c>
      <c r="AN9" s="148">
        <f t="shared" si="32"/>
        <v>0.53841931942919863</v>
      </c>
      <c r="AO9" s="202">
        <f t="shared" si="22"/>
        <v>3.5367727771679474</v>
      </c>
      <c r="AP9" s="55"/>
      <c r="AQ9" s="55"/>
      <c r="AR9" s="55"/>
      <c r="AS9" s="55"/>
      <c r="AT9" s="55"/>
    </row>
    <row r="10" spans="1:46" ht="20.100000000000001" customHeight="1" x14ac:dyDescent="0.2">
      <c r="A10" s="100" t="s">
        <v>36</v>
      </c>
      <c r="B10" s="136">
        <f t="shared" si="33"/>
        <v>10</v>
      </c>
      <c r="C10" s="162">
        <f t="shared" si="23"/>
        <v>1</v>
      </c>
      <c r="D10" s="162">
        <f t="shared" si="24"/>
        <v>0.8</v>
      </c>
      <c r="E10" s="137">
        <v>3.87</v>
      </c>
      <c r="F10" s="138">
        <f t="shared" si="3"/>
        <v>6</v>
      </c>
      <c r="G10" s="141">
        <f t="shared" si="4"/>
        <v>0.83333333333333337</v>
      </c>
      <c r="H10" s="141">
        <f t="shared" si="5"/>
        <v>0.83333333333333337</v>
      </c>
      <c r="I10" s="193">
        <v>4.5</v>
      </c>
      <c r="J10" s="139">
        <f t="shared" si="6"/>
        <v>1</v>
      </c>
      <c r="K10" s="142">
        <f t="shared" si="34"/>
        <v>1</v>
      </c>
      <c r="L10" s="142">
        <f t="shared" si="35"/>
        <v>1</v>
      </c>
      <c r="M10" s="196">
        <v>4.5</v>
      </c>
      <c r="N10" s="140">
        <f t="shared" si="7"/>
        <v>2</v>
      </c>
      <c r="O10" s="143">
        <f t="shared" si="36"/>
        <v>1</v>
      </c>
      <c r="P10" s="143">
        <f t="shared" si="37"/>
        <v>1</v>
      </c>
      <c r="Q10" s="197">
        <f t="shared" si="10"/>
        <v>4.5</v>
      </c>
      <c r="R10" s="126">
        <f t="shared" ref="R10:R17" si="47">SUM(R24:U24)</f>
        <v>3</v>
      </c>
      <c r="S10" s="144">
        <f t="shared" ref="S10:S17" si="48">(R10-R24)/R10</f>
        <v>1</v>
      </c>
      <c r="T10" s="144">
        <f t="shared" ref="T10:T17" si="49">(T24+U24)/R10</f>
        <v>1</v>
      </c>
      <c r="U10" s="195">
        <f t="shared" si="14"/>
        <v>4</v>
      </c>
      <c r="V10" s="181">
        <f t="shared" ref="V10:V17" si="50">SUM(V24:Y24)</f>
        <v>0</v>
      </c>
      <c r="W10" s="188" t="e">
        <f t="shared" ref="W10:W17" si="51">(V10-V24)/V10</f>
        <v>#DIV/0!</v>
      </c>
      <c r="X10" s="199" t="e">
        <f t="shared" ref="X10:X17" si="52">(X24+Y24)/V10</f>
        <v>#DIV/0!</v>
      </c>
      <c r="Y10" s="200" t="e">
        <f t="shared" si="25"/>
        <v>#DIV/0!</v>
      </c>
      <c r="Z10" s="135">
        <f t="shared" si="16"/>
        <v>0</v>
      </c>
      <c r="AA10" s="199" t="e">
        <f t="shared" si="42"/>
        <v>#DIV/0!</v>
      </c>
      <c r="AB10" s="199" t="e">
        <f t="shared" si="43"/>
        <v>#DIV/0!</v>
      </c>
      <c r="AC10" s="200" t="e">
        <f t="shared" si="26"/>
        <v>#DIV/0!</v>
      </c>
      <c r="AD10" s="128">
        <f t="shared" si="17"/>
        <v>1</v>
      </c>
      <c r="AE10" s="147">
        <f t="shared" si="44"/>
        <v>0</v>
      </c>
      <c r="AF10" s="147">
        <f t="shared" si="45"/>
        <v>0</v>
      </c>
      <c r="AG10" s="201">
        <f t="shared" si="27"/>
        <v>2</v>
      </c>
      <c r="AH10" s="72">
        <f t="shared" si="28"/>
        <v>23</v>
      </c>
      <c r="AI10" s="148">
        <f t="shared" si="29"/>
        <v>0.91304347826086951</v>
      </c>
      <c r="AJ10" s="148">
        <f t="shared" si="18"/>
        <v>0.82608695652173914</v>
      </c>
      <c r="AK10" s="198">
        <f t="shared" si="46"/>
        <v>4</v>
      </c>
      <c r="AL10" s="72">
        <f t="shared" si="30"/>
        <v>753</v>
      </c>
      <c r="AM10" s="148">
        <f t="shared" si="31"/>
        <v>0.83532536520584333</v>
      </c>
      <c r="AN10" s="148">
        <f t="shared" si="32"/>
        <v>0.46347941567065071</v>
      </c>
      <c r="AO10" s="202">
        <f>(AL24*2+AM24*3+AN24*4+AO24*5)/AL10</f>
        <v>3.4555112881806109</v>
      </c>
    </row>
    <row r="11" spans="1:46" s="5" customFormat="1" ht="20.100000000000001" customHeight="1" x14ac:dyDescent="0.2">
      <c r="A11" s="100" t="s">
        <v>37</v>
      </c>
      <c r="B11" s="136">
        <f t="shared" si="33"/>
        <v>10</v>
      </c>
      <c r="C11" s="162">
        <f t="shared" si="23"/>
        <v>1</v>
      </c>
      <c r="D11" s="162">
        <f t="shared" si="24"/>
        <v>0.6</v>
      </c>
      <c r="E11" s="137">
        <v>3.85</v>
      </c>
      <c r="F11" s="138">
        <f t="shared" si="3"/>
        <v>4</v>
      </c>
      <c r="G11" s="141">
        <f t="shared" si="4"/>
        <v>1</v>
      </c>
      <c r="H11" s="141">
        <f t="shared" si="5"/>
        <v>1</v>
      </c>
      <c r="I11" s="193">
        <v>4</v>
      </c>
      <c r="J11" s="139">
        <f t="shared" si="6"/>
        <v>11</v>
      </c>
      <c r="K11" s="142">
        <f t="shared" si="34"/>
        <v>0.90909090909090906</v>
      </c>
      <c r="L11" s="142">
        <f t="shared" si="35"/>
        <v>0.45454545454545453</v>
      </c>
      <c r="M11" s="196">
        <v>3.68</v>
      </c>
      <c r="N11" s="140">
        <f t="shared" si="7"/>
        <v>6</v>
      </c>
      <c r="O11" s="143">
        <f t="shared" si="36"/>
        <v>1</v>
      </c>
      <c r="P11" s="143">
        <f t="shared" si="37"/>
        <v>0.83333333333333337</v>
      </c>
      <c r="Q11" s="197">
        <v>3.9</v>
      </c>
      <c r="R11" s="126">
        <f t="shared" si="47"/>
        <v>14</v>
      </c>
      <c r="S11" s="144">
        <f t="shared" si="48"/>
        <v>0.9285714285714286</v>
      </c>
      <c r="T11" s="144">
        <f t="shared" si="49"/>
        <v>0.5</v>
      </c>
      <c r="U11" s="195">
        <v>3.7</v>
      </c>
      <c r="V11" s="71">
        <f t="shared" si="50"/>
        <v>4</v>
      </c>
      <c r="W11" s="145">
        <f t="shared" si="51"/>
        <v>0.75</v>
      </c>
      <c r="X11" s="145">
        <f t="shared" si="52"/>
        <v>0.25</v>
      </c>
      <c r="Y11" s="198">
        <f t="shared" si="25"/>
        <v>3</v>
      </c>
      <c r="Z11" s="127">
        <f t="shared" si="16"/>
        <v>9</v>
      </c>
      <c r="AA11" s="146">
        <f t="shared" si="42"/>
        <v>0.77777777777777779</v>
      </c>
      <c r="AB11" s="146">
        <f t="shared" si="43"/>
        <v>0.55555555555555558</v>
      </c>
      <c r="AC11" s="194">
        <f t="shared" si="26"/>
        <v>3.3333333333333335</v>
      </c>
      <c r="AD11" s="128">
        <f t="shared" si="17"/>
        <v>9</v>
      </c>
      <c r="AE11" s="147">
        <f t="shared" si="44"/>
        <v>0.77777777777777779</v>
      </c>
      <c r="AF11" s="147">
        <f t="shared" si="45"/>
        <v>0.22222222222222221</v>
      </c>
      <c r="AG11" s="201">
        <f t="shared" si="27"/>
        <v>3</v>
      </c>
      <c r="AH11" s="72">
        <f t="shared" si="28"/>
        <v>67</v>
      </c>
      <c r="AI11" s="148">
        <f t="shared" si="29"/>
        <v>0.89552238805970152</v>
      </c>
      <c r="AJ11" s="148">
        <f t="shared" si="18"/>
        <v>0.52238805970149249</v>
      </c>
      <c r="AK11" s="198">
        <f t="shared" si="46"/>
        <v>3.4328358208955225</v>
      </c>
      <c r="AL11" s="72">
        <f t="shared" si="30"/>
        <v>1828</v>
      </c>
      <c r="AM11" s="148">
        <f t="shared" si="31"/>
        <v>0.91849015317286653</v>
      </c>
      <c r="AN11" s="148">
        <f t="shared" si="32"/>
        <v>0.45733041575492339</v>
      </c>
      <c r="AO11" s="202">
        <f t="shared" si="22"/>
        <v>3.4316192560175054</v>
      </c>
      <c r="AP11" s="54"/>
      <c r="AQ11" s="54"/>
      <c r="AR11" s="54"/>
      <c r="AS11" s="54"/>
      <c r="AT11" s="54"/>
    </row>
    <row r="12" spans="1:46" ht="20.100000000000001" customHeight="1" x14ac:dyDescent="0.2">
      <c r="A12" s="101" t="s">
        <v>38</v>
      </c>
      <c r="B12" s="183">
        <f t="shared" si="33"/>
        <v>0</v>
      </c>
      <c r="C12" s="184" t="e">
        <f t="shared" si="23"/>
        <v>#DIV/0!</v>
      </c>
      <c r="D12" s="184" t="e">
        <f t="shared" si="24"/>
        <v>#DIV/0!</v>
      </c>
      <c r="E12" s="185" t="e">
        <f>(B26*2+C26*3+D26*4+E26*5)/B12</f>
        <v>#DIV/0!</v>
      </c>
      <c r="F12" s="138">
        <f t="shared" ref="F12" si="53">SUM(F26:I26)</f>
        <v>4</v>
      </c>
      <c r="G12" s="141">
        <f t="shared" ref="G12:G17" si="54">(F12-F26)/F12</f>
        <v>1</v>
      </c>
      <c r="H12" s="141">
        <f t="shared" ref="H12:H17" si="55">(H26+I26)/F12</f>
        <v>0.5</v>
      </c>
      <c r="I12" s="193">
        <v>3.5</v>
      </c>
      <c r="J12" s="186">
        <f t="shared" ref="J12:J17" si="56">SUM(J26:M26)</f>
        <v>0</v>
      </c>
      <c r="K12" s="187" t="e">
        <f t="shared" ref="K12:K17" si="57">(J12-J26)/J12</f>
        <v>#DIV/0!</v>
      </c>
      <c r="L12" s="187" t="e">
        <f t="shared" ref="L12:M17" si="58">(L26+M26)/J12</f>
        <v>#DIV/0!</v>
      </c>
      <c r="M12" s="187" t="e">
        <f t="shared" si="58"/>
        <v>#DIV/0!</v>
      </c>
      <c r="N12" s="140">
        <f t="shared" ref="N12" si="59">SUM(N26:Q26)</f>
        <v>3</v>
      </c>
      <c r="O12" s="143">
        <f t="shared" ref="O12" si="60">(N12-N26)/N12</f>
        <v>1</v>
      </c>
      <c r="P12" s="143">
        <f t="shared" ref="P12" si="61">(P26+Q26)/N12</f>
        <v>0.66666666666666663</v>
      </c>
      <c r="Q12" s="197">
        <f t="shared" si="10"/>
        <v>4</v>
      </c>
      <c r="R12" s="126">
        <f t="shared" si="47"/>
        <v>4</v>
      </c>
      <c r="S12" s="144">
        <f t="shared" si="48"/>
        <v>1</v>
      </c>
      <c r="T12" s="144">
        <f t="shared" si="49"/>
        <v>0.5</v>
      </c>
      <c r="U12" s="195">
        <f t="shared" si="14"/>
        <v>3.75</v>
      </c>
      <c r="V12" s="181">
        <f t="shared" si="50"/>
        <v>0</v>
      </c>
      <c r="W12" s="188" t="e">
        <f t="shared" si="51"/>
        <v>#DIV/0!</v>
      </c>
      <c r="X12" s="188" t="e">
        <f t="shared" si="52"/>
        <v>#DIV/0!</v>
      </c>
      <c r="Y12" s="200" t="e">
        <f t="shared" si="25"/>
        <v>#DIV/0!</v>
      </c>
      <c r="Z12" s="135">
        <f t="shared" si="16"/>
        <v>0</v>
      </c>
      <c r="AA12" s="199" t="e">
        <f t="shared" ref="AA12" si="62">(Z12-Z26)/Z12</f>
        <v>#DIV/0!</v>
      </c>
      <c r="AB12" s="199" t="e">
        <f t="shared" ref="AB12" si="63">(AB26+AC26)/Z12</f>
        <v>#DIV/0!</v>
      </c>
      <c r="AC12" s="200" t="e">
        <f t="shared" si="26"/>
        <v>#DIV/0!</v>
      </c>
      <c r="AD12" s="128">
        <f t="shared" si="17"/>
        <v>1</v>
      </c>
      <c r="AE12" s="147">
        <f t="shared" si="44"/>
        <v>0</v>
      </c>
      <c r="AF12" s="147">
        <f t="shared" si="45"/>
        <v>0</v>
      </c>
      <c r="AG12" s="201">
        <f t="shared" si="27"/>
        <v>2</v>
      </c>
      <c r="AH12" s="72">
        <f t="shared" si="28"/>
        <v>12</v>
      </c>
      <c r="AI12" s="148">
        <f t="shared" si="29"/>
        <v>0.91666666666666663</v>
      </c>
      <c r="AJ12" s="148">
        <f t="shared" si="18"/>
        <v>0.5</v>
      </c>
      <c r="AK12" s="198">
        <f t="shared" si="46"/>
        <v>3.5833333333333335</v>
      </c>
      <c r="AL12" s="72">
        <f t="shared" si="30"/>
        <v>1613</v>
      </c>
      <c r="AM12" s="148">
        <f t="shared" si="31"/>
        <v>0.94916305021698699</v>
      </c>
      <c r="AN12" s="148">
        <f t="shared" si="32"/>
        <v>0.75573465592064482</v>
      </c>
      <c r="AO12" s="202">
        <f t="shared" si="22"/>
        <v>4.0973341599504032</v>
      </c>
    </row>
    <row r="13" spans="1:46" s="5" customFormat="1" ht="20.100000000000001" customHeight="1" x14ac:dyDescent="0.2">
      <c r="A13" s="101" t="s">
        <v>39</v>
      </c>
      <c r="B13" s="136">
        <f t="shared" si="33"/>
        <v>8</v>
      </c>
      <c r="C13" s="162">
        <f t="shared" si="23"/>
        <v>1</v>
      </c>
      <c r="D13" s="162">
        <f t="shared" si="24"/>
        <v>0.5</v>
      </c>
      <c r="E13" s="137">
        <f t="shared" si="2"/>
        <v>3.5</v>
      </c>
      <c r="F13" s="138">
        <f t="shared" si="3"/>
        <v>40</v>
      </c>
      <c r="G13" s="141">
        <f t="shared" si="54"/>
        <v>0.92500000000000004</v>
      </c>
      <c r="H13" s="141">
        <f t="shared" si="55"/>
        <v>0.3</v>
      </c>
      <c r="I13" s="193">
        <v>3.22</v>
      </c>
      <c r="J13" s="139">
        <f t="shared" si="56"/>
        <v>31</v>
      </c>
      <c r="K13" s="142">
        <f t="shared" si="57"/>
        <v>1</v>
      </c>
      <c r="L13" s="142">
        <f t="shared" si="58"/>
        <v>0.54838709677419351</v>
      </c>
      <c r="M13" s="196">
        <v>3.55</v>
      </c>
      <c r="N13" s="140">
        <f t="shared" si="7"/>
        <v>49</v>
      </c>
      <c r="O13" s="143">
        <f t="shared" si="36"/>
        <v>0.91836734693877553</v>
      </c>
      <c r="P13" s="143">
        <f t="shared" si="37"/>
        <v>0.26530612244897961</v>
      </c>
      <c r="Q13" s="197">
        <f t="shared" si="10"/>
        <v>3.1836734693877551</v>
      </c>
      <c r="R13" s="126">
        <f t="shared" si="47"/>
        <v>59</v>
      </c>
      <c r="S13" s="144">
        <f t="shared" si="48"/>
        <v>0.94915254237288138</v>
      </c>
      <c r="T13" s="144">
        <f t="shared" si="49"/>
        <v>0.28813559322033899</v>
      </c>
      <c r="U13" s="195">
        <f t="shared" si="14"/>
        <v>3.2372881355932202</v>
      </c>
      <c r="V13" s="71">
        <f t="shared" si="50"/>
        <v>6</v>
      </c>
      <c r="W13" s="145">
        <f t="shared" si="51"/>
        <v>1</v>
      </c>
      <c r="X13" s="145">
        <f t="shared" si="52"/>
        <v>0.66666666666666663</v>
      </c>
      <c r="Y13" s="198">
        <f t="shared" si="25"/>
        <v>3.6666666666666665</v>
      </c>
      <c r="Z13" s="127">
        <f t="shared" si="16"/>
        <v>21</v>
      </c>
      <c r="AA13" s="146">
        <f t="shared" si="42"/>
        <v>0.90476190476190477</v>
      </c>
      <c r="AB13" s="146">
        <f t="shared" si="43"/>
        <v>0.19047619047619047</v>
      </c>
      <c r="AC13" s="194">
        <f t="shared" si="26"/>
        <v>3.0952380952380953</v>
      </c>
      <c r="AD13" s="128">
        <f t="shared" si="17"/>
        <v>12</v>
      </c>
      <c r="AE13" s="147">
        <f t="shared" si="44"/>
        <v>1</v>
      </c>
      <c r="AF13" s="147">
        <f t="shared" si="45"/>
        <v>0.5</v>
      </c>
      <c r="AG13" s="201">
        <f t="shared" si="27"/>
        <v>3.5</v>
      </c>
      <c r="AH13" s="72">
        <f t="shared" si="28"/>
        <v>226</v>
      </c>
      <c r="AI13" s="148">
        <f t="shared" si="29"/>
        <v>0.94690265486725667</v>
      </c>
      <c r="AJ13" s="148">
        <f t="shared" si="18"/>
        <v>0.34070796460176989</v>
      </c>
      <c r="AK13" s="198">
        <f t="shared" si="46"/>
        <v>3.2920353982300883</v>
      </c>
      <c r="AL13" s="72">
        <f t="shared" si="30"/>
        <v>12654</v>
      </c>
      <c r="AM13" s="148">
        <f t="shared" si="31"/>
        <v>0.90880354038248778</v>
      </c>
      <c r="AN13" s="148">
        <f t="shared" si="32"/>
        <v>0.33878615457562827</v>
      </c>
      <c r="AO13" s="202">
        <f t="shared" si="22"/>
        <v>3.2560455192034139</v>
      </c>
      <c r="AP13" s="54"/>
      <c r="AQ13" s="54"/>
      <c r="AR13" s="54"/>
      <c r="AS13" s="54"/>
      <c r="AT13" s="54"/>
    </row>
    <row r="14" spans="1:46" s="5" customFormat="1" ht="20.100000000000001" customHeight="1" x14ac:dyDescent="0.2">
      <c r="A14" s="102" t="s">
        <v>69</v>
      </c>
      <c r="B14" s="136">
        <f t="shared" si="33"/>
        <v>10</v>
      </c>
      <c r="C14" s="162">
        <f t="shared" si="23"/>
        <v>1</v>
      </c>
      <c r="D14" s="162">
        <f t="shared" si="24"/>
        <v>0.8</v>
      </c>
      <c r="E14" s="137">
        <f t="shared" si="2"/>
        <v>3.9</v>
      </c>
      <c r="F14" s="138">
        <f t="shared" si="3"/>
        <v>61</v>
      </c>
      <c r="G14" s="141">
        <f t="shared" si="54"/>
        <v>0.98360655737704916</v>
      </c>
      <c r="H14" s="141">
        <f t="shared" si="55"/>
        <v>0.63934426229508201</v>
      </c>
      <c r="I14" s="193">
        <v>3.76</v>
      </c>
      <c r="J14" s="139">
        <f t="shared" si="56"/>
        <v>18</v>
      </c>
      <c r="K14" s="142">
        <f t="shared" si="57"/>
        <v>1</v>
      </c>
      <c r="L14" s="142">
        <f t="shared" si="58"/>
        <v>0.72222222222222221</v>
      </c>
      <c r="M14" s="196">
        <v>3.83</v>
      </c>
      <c r="N14" s="140">
        <f t="shared" si="7"/>
        <v>28</v>
      </c>
      <c r="O14" s="143">
        <f t="shared" si="36"/>
        <v>1</v>
      </c>
      <c r="P14" s="143">
        <f t="shared" si="37"/>
        <v>0.6785714285714286</v>
      </c>
      <c r="Q14" s="197">
        <f t="shared" si="10"/>
        <v>3.7142857142857144</v>
      </c>
      <c r="R14" s="126">
        <f t="shared" si="47"/>
        <v>52</v>
      </c>
      <c r="S14" s="144">
        <f t="shared" si="48"/>
        <v>0.96153846153846156</v>
      </c>
      <c r="T14" s="144">
        <f t="shared" si="49"/>
        <v>0.55769230769230771</v>
      </c>
      <c r="U14" s="195">
        <f t="shared" si="14"/>
        <v>3.5769230769230771</v>
      </c>
      <c r="V14" s="71">
        <f t="shared" si="50"/>
        <v>8</v>
      </c>
      <c r="W14" s="145">
        <f t="shared" si="51"/>
        <v>1</v>
      </c>
      <c r="X14" s="145">
        <f t="shared" si="52"/>
        <v>0.625</v>
      </c>
      <c r="Y14" s="198">
        <f t="shared" si="25"/>
        <v>3.75</v>
      </c>
      <c r="Z14" s="127">
        <f t="shared" si="16"/>
        <v>29</v>
      </c>
      <c r="AA14" s="146">
        <f t="shared" si="42"/>
        <v>1</v>
      </c>
      <c r="AB14" s="146">
        <f t="shared" si="43"/>
        <v>0.34482758620689657</v>
      </c>
      <c r="AC14" s="194">
        <f t="shared" si="26"/>
        <v>3.4137931034482758</v>
      </c>
      <c r="AD14" s="128">
        <f t="shared" si="17"/>
        <v>13</v>
      </c>
      <c r="AE14" s="147">
        <f t="shared" si="44"/>
        <v>0.76923076923076927</v>
      </c>
      <c r="AF14" s="147">
        <f t="shared" si="45"/>
        <v>7.6923076923076927E-2</v>
      </c>
      <c r="AG14" s="201">
        <f t="shared" si="27"/>
        <v>2.8461538461538463</v>
      </c>
      <c r="AH14" s="72">
        <f t="shared" si="28"/>
        <v>219</v>
      </c>
      <c r="AI14" s="148">
        <f t="shared" si="29"/>
        <v>0.9726027397260274</v>
      </c>
      <c r="AJ14" s="148">
        <f t="shared" si="18"/>
        <v>0.56621004566210043</v>
      </c>
      <c r="AK14" s="198">
        <f t="shared" si="46"/>
        <v>3.6255707762557079</v>
      </c>
      <c r="AL14" s="72">
        <f t="shared" si="30"/>
        <v>4299</v>
      </c>
      <c r="AM14" s="148">
        <f t="shared" si="31"/>
        <v>0.96650383810188412</v>
      </c>
      <c r="AN14" s="148">
        <f t="shared" si="32"/>
        <v>0.52174924401023492</v>
      </c>
      <c r="AO14" s="202">
        <f t="shared" si="22"/>
        <v>3.5822284252151664</v>
      </c>
      <c r="AP14" s="54"/>
      <c r="AQ14" s="54"/>
      <c r="AR14" s="54"/>
      <c r="AS14" s="54"/>
      <c r="AT14" s="54"/>
    </row>
    <row r="15" spans="1:46" s="37" customFormat="1" ht="20.100000000000001" customHeight="1" x14ac:dyDescent="0.2">
      <c r="A15" s="102" t="s">
        <v>72</v>
      </c>
      <c r="B15" s="136">
        <f t="shared" si="33"/>
        <v>11</v>
      </c>
      <c r="C15" s="162">
        <f t="shared" si="23"/>
        <v>1</v>
      </c>
      <c r="D15" s="162">
        <f t="shared" si="24"/>
        <v>1</v>
      </c>
      <c r="E15" s="137">
        <f t="shared" si="2"/>
        <v>4.1818181818181817</v>
      </c>
      <c r="F15" s="138">
        <f t="shared" si="3"/>
        <v>28</v>
      </c>
      <c r="G15" s="141">
        <f t="shared" si="54"/>
        <v>1</v>
      </c>
      <c r="H15" s="141">
        <f t="shared" si="55"/>
        <v>1</v>
      </c>
      <c r="I15" s="193">
        <v>4.6399999999999997</v>
      </c>
      <c r="J15" s="139">
        <f t="shared" si="56"/>
        <v>30</v>
      </c>
      <c r="K15" s="142">
        <f t="shared" si="57"/>
        <v>0.96666666666666667</v>
      </c>
      <c r="L15" s="142">
        <f t="shared" si="58"/>
        <v>0.93333333333333335</v>
      </c>
      <c r="M15" s="196">
        <v>4.2</v>
      </c>
      <c r="N15" s="140">
        <f t="shared" si="7"/>
        <v>15</v>
      </c>
      <c r="O15" s="143">
        <f t="shared" si="36"/>
        <v>1</v>
      </c>
      <c r="P15" s="143">
        <f t="shared" si="37"/>
        <v>0.73333333333333328</v>
      </c>
      <c r="Q15" s="197">
        <f t="shared" si="10"/>
        <v>3.8666666666666667</v>
      </c>
      <c r="R15" s="126">
        <f t="shared" si="47"/>
        <v>3</v>
      </c>
      <c r="S15" s="144">
        <f t="shared" si="48"/>
        <v>1</v>
      </c>
      <c r="T15" s="144">
        <f t="shared" si="49"/>
        <v>1</v>
      </c>
      <c r="U15" s="195">
        <f t="shared" si="14"/>
        <v>4.666666666666667</v>
      </c>
      <c r="V15" s="71">
        <f t="shared" si="50"/>
        <v>8</v>
      </c>
      <c r="W15" s="145">
        <f t="shared" si="51"/>
        <v>1</v>
      </c>
      <c r="X15" s="145">
        <f t="shared" si="52"/>
        <v>0.75</v>
      </c>
      <c r="Y15" s="198">
        <f t="shared" si="25"/>
        <v>3.75</v>
      </c>
      <c r="Z15" s="127">
        <f t="shared" si="16"/>
        <v>16</v>
      </c>
      <c r="AA15" s="146">
        <f t="shared" si="42"/>
        <v>0.9375</v>
      </c>
      <c r="AB15" s="146">
        <f t="shared" si="43"/>
        <v>0.75</v>
      </c>
      <c r="AC15" s="194">
        <f t="shared" si="26"/>
        <v>3.875</v>
      </c>
      <c r="AD15" s="128">
        <f t="shared" si="17"/>
        <v>7</v>
      </c>
      <c r="AE15" s="147">
        <f t="shared" si="44"/>
        <v>1</v>
      </c>
      <c r="AF15" s="147">
        <f t="shared" si="45"/>
        <v>0.7142857142857143</v>
      </c>
      <c r="AG15" s="201">
        <f t="shared" si="27"/>
        <v>3.8571428571428572</v>
      </c>
      <c r="AH15" s="72">
        <f t="shared" si="28"/>
        <v>118</v>
      </c>
      <c r="AI15" s="148">
        <f t="shared" si="29"/>
        <v>0.98305084745762716</v>
      </c>
      <c r="AJ15" s="148">
        <f t="shared" si="18"/>
        <v>0.88135593220338981</v>
      </c>
      <c r="AK15" s="198">
        <f t="shared" si="46"/>
        <v>4.1779661016949152</v>
      </c>
      <c r="AL15" s="72">
        <f t="shared" si="30"/>
        <v>7413</v>
      </c>
      <c r="AM15" s="148">
        <f t="shared" si="31"/>
        <v>0.94104950762174555</v>
      </c>
      <c r="AN15" s="148">
        <f t="shared" si="32"/>
        <v>0.74962903008228787</v>
      </c>
      <c r="AO15" s="202">
        <f t="shared" si="22"/>
        <v>3.9446917577229192</v>
      </c>
      <c r="AP15" s="56"/>
      <c r="AQ15" s="56"/>
      <c r="AR15" s="56"/>
      <c r="AS15" s="56"/>
      <c r="AT15" s="56"/>
    </row>
    <row r="16" spans="1:46" s="5" customFormat="1" x14ac:dyDescent="0.2">
      <c r="A16" s="102" t="s">
        <v>67</v>
      </c>
      <c r="B16" s="136">
        <f t="shared" ref="B16" si="64">SUM(B30:E30)</f>
        <v>2</v>
      </c>
      <c r="C16" s="162">
        <f t="shared" si="23"/>
        <v>0.5</v>
      </c>
      <c r="D16" s="162">
        <f t="shared" si="24"/>
        <v>0</v>
      </c>
      <c r="E16" s="137">
        <f t="shared" ref="E16" si="65">(B30*2+C30*3+D30*4+E30*5)/B16</f>
        <v>2.5</v>
      </c>
      <c r="F16" s="186">
        <f t="shared" ref="F16" si="66">SUM(F30:I30)</f>
        <v>0</v>
      </c>
      <c r="G16" s="187" t="e">
        <f t="shared" si="54"/>
        <v>#DIV/0!</v>
      </c>
      <c r="H16" s="187" t="e">
        <f t="shared" si="55"/>
        <v>#DIV/0!</v>
      </c>
      <c r="I16" s="186" t="e">
        <f t="shared" ref="I16" si="67">(F30*2+G30*3+H30*4+I30*5)/F16</f>
        <v>#DIV/0!</v>
      </c>
      <c r="J16" s="186">
        <f t="shared" si="56"/>
        <v>0</v>
      </c>
      <c r="K16" s="187" t="e">
        <f t="shared" si="57"/>
        <v>#DIV/0!</v>
      </c>
      <c r="L16" s="187" t="e">
        <f t="shared" si="58"/>
        <v>#DIV/0!</v>
      </c>
      <c r="M16" s="186" t="e">
        <f t="shared" ref="M16:M17" si="68">(J30*2+K30*3+L30*4+M30*5)/J16</f>
        <v>#DIV/0!</v>
      </c>
      <c r="N16" s="140">
        <f t="shared" si="7"/>
        <v>4</v>
      </c>
      <c r="O16" s="143">
        <f t="shared" si="36"/>
        <v>0.75</v>
      </c>
      <c r="P16" s="143">
        <f t="shared" si="37"/>
        <v>0.25</v>
      </c>
      <c r="Q16" s="197">
        <f t="shared" si="10"/>
        <v>3</v>
      </c>
      <c r="R16" s="126">
        <f t="shared" si="47"/>
        <v>2</v>
      </c>
      <c r="S16" s="144">
        <f t="shared" si="48"/>
        <v>1</v>
      </c>
      <c r="T16" s="144">
        <f t="shared" si="49"/>
        <v>0.5</v>
      </c>
      <c r="U16" s="195">
        <f t="shared" si="14"/>
        <v>3.5</v>
      </c>
      <c r="V16" s="181">
        <f t="shared" si="50"/>
        <v>0</v>
      </c>
      <c r="W16" s="188" t="e">
        <f t="shared" si="51"/>
        <v>#DIV/0!</v>
      </c>
      <c r="X16" s="188" t="e">
        <f t="shared" si="52"/>
        <v>#DIV/0!</v>
      </c>
      <c r="Y16" s="185" t="e">
        <f t="shared" si="25"/>
        <v>#DIV/0!</v>
      </c>
      <c r="Z16" s="127">
        <f t="shared" si="16"/>
        <v>3</v>
      </c>
      <c r="AA16" s="146">
        <f t="shared" si="42"/>
        <v>1</v>
      </c>
      <c r="AB16" s="146">
        <f t="shared" si="43"/>
        <v>0.33333333333333331</v>
      </c>
      <c r="AC16" s="194">
        <f t="shared" si="26"/>
        <v>3.6666666666666665</v>
      </c>
      <c r="AD16" s="128">
        <f t="shared" si="17"/>
        <v>1</v>
      </c>
      <c r="AE16" s="147">
        <f t="shared" si="44"/>
        <v>1</v>
      </c>
      <c r="AF16" s="147">
        <f t="shared" si="45"/>
        <v>0</v>
      </c>
      <c r="AG16" s="201">
        <f t="shared" si="27"/>
        <v>3</v>
      </c>
      <c r="AH16" s="72">
        <f t="shared" si="28"/>
        <v>12</v>
      </c>
      <c r="AI16" s="148">
        <f t="shared" si="29"/>
        <v>0.83333333333333337</v>
      </c>
      <c r="AJ16" s="148">
        <f t="shared" si="18"/>
        <v>0.25</v>
      </c>
      <c r="AK16" s="198">
        <f t="shared" si="46"/>
        <v>3.1666666666666665</v>
      </c>
      <c r="AL16" s="72">
        <f t="shared" si="30"/>
        <v>22</v>
      </c>
      <c r="AM16" s="148">
        <f t="shared" si="31"/>
        <v>0.86363636363636365</v>
      </c>
      <c r="AN16" s="148">
        <f t="shared" si="32"/>
        <v>0.27272727272727271</v>
      </c>
      <c r="AO16" s="202">
        <f t="shared" si="22"/>
        <v>3.2272727272727271</v>
      </c>
      <c r="AP16" s="54"/>
      <c r="AQ16" s="54"/>
      <c r="AR16" s="54"/>
      <c r="AS16" s="54"/>
      <c r="AT16" s="54"/>
    </row>
    <row r="17" spans="1:46" s="5" customFormat="1" x14ac:dyDescent="0.2">
      <c r="A17" s="102" t="s">
        <v>81</v>
      </c>
      <c r="B17" s="136">
        <f t="shared" si="33"/>
        <v>1</v>
      </c>
      <c r="C17" s="162">
        <f t="shared" si="23"/>
        <v>1</v>
      </c>
      <c r="D17" s="162">
        <f t="shared" si="24"/>
        <v>1</v>
      </c>
      <c r="E17" s="137">
        <f t="shared" si="2"/>
        <v>4</v>
      </c>
      <c r="F17" s="186">
        <f t="shared" si="3"/>
        <v>0</v>
      </c>
      <c r="G17" s="187" t="e">
        <f t="shared" si="54"/>
        <v>#DIV/0!</v>
      </c>
      <c r="H17" s="187" t="e">
        <f t="shared" si="55"/>
        <v>#DIV/0!</v>
      </c>
      <c r="I17" s="186" t="e">
        <f t="shared" ref="I17" si="69">(F31*2+G31*3+H31*4+I31*5)/F17</f>
        <v>#DIV/0!</v>
      </c>
      <c r="J17" s="186">
        <f t="shared" si="56"/>
        <v>0</v>
      </c>
      <c r="K17" s="187" t="e">
        <f t="shared" si="57"/>
        <v>#DIV/0!</v>
      </c>
      <c r="L17" s="187" t="e">
        <f t="shared" si="58"/>
        <v>#DIV/0!</v>
      </c>
      <c r="M17" s="186" t="e">
        <f t="shared" si="68"/>
        <v>#DIV/0!</v>
      </c>
      <c r="N17" s="140">
        <f t="shared" si="7"/>
        <v>2</v>
      </c>
      <c r="O17" s="143">
        <f t="shared" si="36"/>
        <v>0.5</v>
      </c>
      <c r="P17" s="143">
        <f t="shared" si="37"/>
        <v>0.5</v>
      </c>
      <c r="Q17" s="197">
        <f t="shared" si="10"/>
        <v>3</v>
      </c>
      <c r="R17" s="126">
        <f t="shared" si="47"/>
        <v>3</v>
      </c>
      <c r="S17" s="144">
        <f t="shared" si="48"/>
        <v>1</v>
      </c>
      <c r="T17" s="144">
        <f t="shared" si="49"/>
        <v>1</v>
      </c>
      <c r="U17" s="195">
        <f t="shared" si="14"/>
        <v>4.666666666666667</v>
      </c>
      <c r="V17" s="181">
        <f t="shared" si="50"/>
        <v>0</v>
      </c>
      <c r="W17" s="188" t="e">
        <f t="shared" si="51"/>
        <v>#DIV/0!</v>
      </c>
      <c r="X17" s="188" t="e">
        <f t="shared" si="52"/>
        <v>#DIV/0!</v>
      </c>
      <c r="Y17" s="185" t="e">
        <f t="shared" si="25"/>
        <v>#DIV/0!</v>
      </c>
      <c r="Z17" s="181">
        <f t="shared" si="16"/>
        <v>0</v>
      </c>
      <c r="AA17" s="188" t="e">
        <f t="shared" si="42"/>
        <v>#DIV/0!</v>
      </c>
      <c r="AB17" s="188" t="e">
        <f t="shared" si="43"/>
        <v>#DIV/0!</v>
      </c>
      <c r="AC17" s="185" t="e">
        <f t="shared" si="26"/>
        <v>#DIV/0!</v>
      </c>
      <c r="AD17" s="128">
        <f t="shared" si="17"/>
        <v>1</v>
      </c>
      <c r="AE17" s="147">
        <f t="shared" si="44"/>
        <v>1</v>
      </c>
      <c r="AF17" s="147">
        <f t="shared" si="45"/>
        <v>0</v>
      </c>
      <c r="AG17" s="201">
        <f t="shared" si="27"/>
        <v>3</v>
      </c>
      <c r="AH17" s="72">
        <f t="shared" si="28"/>
        <v>7</v>
      </c>
      <c r="AI17" s="148">
        <f t="shared" si="29"/>
        <v>0.8571428571428571</v>
      </c>
      <c r="AJ17" s="148">
        <f t="shared" si="18"/>
        <v>0.7142857142857143</v>
      </c>
      <c r="AK17" s="198">
        <f t="shared" si="46"/>
        <v>3.8571428571428572</v>
      </c>
      <c r="AL17" s="72">
        <f t="shared" si="30"/>
        <v>15</v>
      </c>
      <c r="AM17" s="148">
        <f t="shared" si="31"/>
        <v>0.8666666666666667</v>
      </c>
      <c r="AN17" s="148">
        <f t="shared" si="32"/>
        <v>0.73333333333333328</v>
      </c>
      <c r="AO17" s="202">
        <f t="shared" si="22"/>
        <v>3.8666666666666667</v>
      </c>
      <c r="AP17" s="54"/>
      <c r="AQ17" s="54"/>
      <c r="AR17" s="54"/>
      <c r="AS17" s="54"/>
      <c r="AT17" s="54"/>
    </row>
    <row r="18" spans="1:46" s="5" customFormat="1" ht="29.25" customHeight="1" x14ac:dyDescent="0.2">
      <c r="A18" s="68"/>
      <c r="B18" s="68"/>
      <c r="C18" s="68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7"/>
      <c r="AM18" s="54"/>
      <c r="AN18" s="54"/>
      <c r="AO18" s="54"/>
      <c r="AP18" s="54"/>
      <c r="AQ18" s="54"/>
      <c r="AR18" s="54"/>
      <c r="AS18" s="54"/>
      <c r="AT18" s="54"/>
    </row>
    <row r="19" spans="1:46" s="5" customFormat="1" ht="12.75" customHeight="1" x14ac:dyDescent="0.2">
      <c r="A19" s="215" t="s">
        <v>46</v>
      </c>
      <c r="B19" s="217" t="s">
        <v>32</v>
      </c>
      <c r="C19" s="217"/>
      <c r="D19" s="217"/>
      <c r="E19" s="217"/>
      <c r="F19" s="217" t="s">
        <v>22</v>
      </c>
      <c r="G19" s="217"/>
      <c r="H19" s="217"/>
      <c r="I19" s="217"/>
      <c r="J19" s="217" t="s">
        <v>23</v>
      </c>
      <c r="K19" s="217"/>
      <c r="L19" s="217"/>
      <c r="M19" s="217"/>
      <c r="N19" s="217" t="s">
        <v>24</v>
      </c>
      <c r="O19" s="217"/>
      <c r="P19" s="217"/>
      <c r="Q19" s="217"/>
      <c r="R19" s="217" t="s">
        <v>25</v>
      </c>
      <c r="S19" s="217"/>
      <c r="T19" s="217"/>
      <c r="U19" s="217"/>
      <c r="V19" s="217" t="s">
        <v>26</v>
      </c>
      <c r="W19" s="217"/>
      <c r="X19" s="217"/>
      <c r="Y19" s="217"/>
      <c r="Z19" s="217" t="s">
        <v>27</v>
      </c>
      <c r="AA19" s="217"/>
      <c r="AB19" s="217"/>
      <c r="AC19" s="217"/>
      <c r="AD19" s="217" t="s">
        <v>99</v>
      </c>
      <c r="AE19" s="217"/>
      <c r="AF19" s="217"/>
      <c r="AG19" s="217"/>
      <c r="AH19" s="217" t="s">
        <v>9</v>
      </c>
      <c r="AI19" s="217"/>
      <c r="AJ19" s="217"/>
      <c r="AK19" s="217"/>
      <c r="AL19" s="217" t="s">
        <v>78</v>
      </c>
      <c r="AM19" s="217"/>
      <c r="AN19" s="217"/>
      <c r="AO19" s="217"/>
      <c r="AP19" s="54"/>
      <c r="AQ19" s="54"/>
      <c r="AR19" s="54"/>
      <c r="AS19" s="54"/>
      <c r="AT19" s="54"/>
    </row>
    <row r="20" spans="1:46" s="5" customFormat="1" x14ac:dyDescent="0.2">
      <c r="A20" s="216"/>
      <c r="B20" s="70" t="s">
        <v>51</v>
      </c>
      <c r="C20" s="70" t="s">
        <v>52</v>
      </c>
      <c r="D20" s="70" t="s">
        <v>53</v>
      </c>
      <c r="E20" s="70" t="s">
        <v>54</v>
      </c>
      <c r="F20" s="70" t="s">
        <v>51</v>
      </c>
      <c r="G20" s="70" t="s">
        <v>52</v>
      </c>
      <c r="H20" s="70" t="s">
        <v>53</v>
      </c>
      <c r="I20" s="70" t="s">
        <v>54</v>
      </c>
      <c r="J20" s="70" t="s">
        <v>51</v>
      </c>
      <c r="K20" s="70" t="s">
        <v>52</v>
      </c>
      <c r="L20" s="70" t="s">
        <v>53</v>
      </c>
      <c r="M20" s="70" t="s">
        <v>54</v>
      </c>
      <c r="N20" s="70" t="s">
        <v>51</v>
      </c>
      <c r="O20" s="70" t="s">
        <v>52</v>
      </c>
      <c r="P20" s="70" t="s">
        <v>53</v>
      </c>
      <c r="Q20" s="70" t="s">
        <v>54</v>
      </c>
      <c r="R20" s="70" t="s">
        <v>51</v>
      </c>
      <c r="S20" s="70" t="s">
        <v>52</v>
      </c>
      <c r="T20" s="70" t="s">
        <v>53</v>
      </c>
      <c r="U20" s="70" t="s">
        <v>54</v>
      </c>
      <c r="V20" s="70" t="s">
        <v>51</v>
      </c>
      <c r="W20" s="70" t="s">
        <v>52</v>
      </c>
      <c r="X20" s="70" t="s">
        <v>53</v>
      </c>
      <c r="Y20" s="70" t="s">
        <v>54</v>
      </c>
      <c r="Z20" s="70" t="s">
        <v>51</v>
      </c>
      <c r="AA20" s="70" t="s">
        <v>52</v>
      </c>
      <c r="AB20" s="70" t="s">
        <v>53</v>
      </c>
      <c r="AC20" s="70" t="s">
        <v>54</v>
      </c>
      <c r="AD20" s="70" t="s">
        <v>51</v>
      </c>
      <c r="AE20" s="70" t="s">
        <v>52</v>
      </c>
      <c r="AF20" s="70" t="s">
        <v>53</v>
      </c>
      <c r="AG20" s="70" t="s">
        <v>54</v>
      </c>
      <c r="AH20" s="70" t="s">
        <v>51</v>
      </c>
      <c r="AI20" s="70" t="s">
        <v>52</v>
      </c>
      <c r="AJ20" s="70" t="s">
        <v>53</v>
      </c>
      <c r="AK20" s="70" t="s">
        <v>54</v>
      </c>
      <c r="AL20" s="70" t="s">
        <v>51</v>
      </c>
      <c r="AM20" s="70" t="s">
        <v>52</v>
      </c>
      <c r="AN20" s="70" t="s">
        <v>53</v>
      </c>
      <c r="AO20" s="70" t="s">
        <v>54</v>
      </c>
      <c r="AP20" s="54"/>
      <c r="AQ20" s="54"/>
      <c r="AR20" s="54"/>
      <c r="AS20" s="54"/>
      <c r="AT20" s="54"/>
    </row>
    <row r="21" spans="1:46" s="5" customFormat="1" x14ac:dyDescent="0.2">
      <c r="A21" s="100" t="s">
        <v>33</v>
      </c>
      <c r="B21" s="149">
        <v>0</v>
      </c>
      <c r="C21" s="149">
        <v>5</v>
      </c>
      <c r="D21" s="149">
        <v>11</v>
      </c>
      <c r="E21" s="149">
        <v>16</v>
      </c>
      <c r="F21" s="150">
        <v>1</v>
      </c>
      <c r="G21" s="150">
        <v>19</v>
      </c>
      <c r="H21" s="150">
        <v>28</v>
      </c>
      <c r="I21" s="150">
        <v>25</v>
      </c>
      <c r="J21" s="150">
        <v>1</v>
      </c>
      <c r="K21" s="150">
        <v>14</v>
      </c>
      <c r="L21" s="150">
        <v>14</v>
      </c>
      <c r="M21" s="150">
        <v>17</v>
      </c>
      <c r="N21" s="150">
        <v>0</v>
      </c>
      <c r="O21" s="150">
        <v>17</v>
      </c>
      <c r="P21" s="150">
        <v>23</v>
      </c>
      <c r="Q21" s="151">
        <v>22</v>
      </c>
      <c r="R21" s="151">
        <v>0</v>
      </c>
      <c r="S21" s="151">
        <v>20</v>
      </c>
      <c r="T21" s="151">
        <v>28</v>
      </c>
      <c r="U21" s="151">
        <v>23</v>
      </c>
      <c r="V21" s="151">
        <v>1</v>
      </c>
      <c r="W21" s="151">
        <v>4</v>
      </c>
      <c r="X21" s="151">
        <v>7</v>
      </c>
      <c r="Y21" s="151">
        <v>2</v>
      </c>
      <c r="Z21" s="151">
        <v>1</v>
      </c>
      <c r="AA21" s="151">
        <v>15</v>
      </c>
      <c r="AB21" s="151">
        <v>15</v>
      </c>
      <c r="AC21" s="151">
        <v>12</v>
      </c>
      <c r="AD21" s="152">
        <v>1</v>
      </c>
      <c r="AE21" s="152">
        <v>9</v>
      </c>
      <c r="AF21" s="152">
        <v>6</v>
      </c>
      <c r="AG21" s="152">
        <v>6</v>
      </c>
      <c r="AH21" s="72">
        <f>F21+J21+N21++B21+R21+V21+Z21+AD21</f>
        <v>5</v>
      </c>
      <c r="AI21" s="72">
        <f t="shared" ref="AI21" si="70">G21+K21+O21++C21+S21+W21+AA21+AE21</f>
        <v>103</v>
      </c>
      <c r="AJ21" s="72">
        <f t="shared" ref="AJ21" si="71">H21+L21+P21++D21+T21+X21+AB21+AF21</f>
        <v>132</v>
      </c>
      <c r="AK21" s="72">
        <f t="shared" ref="AK21" si="72">I21+M21+Q21++E21+U21+Y21+AC21+AG21</f>
        <v>123</v>
      </c>
      <c r="AL21" s="72">
        <v>565</v>
      </c>
      <c r="AM21" s="72">
        <v>6464</v>
      </c>
      <c r="AN21" s="72">
        <v>6286</v>
      </c>
      <c r="AO21" s="72">
        <v>5863</v>
      </c>
      <c r="AP21" s="54"/>
      <c r="AQ21" s="54"/>
      <c r="AR21" s="54"/>
      <c r="AS21" s="54"/>
      <c r="AT21" s="54"/>
    </row>
    <row r="22" spans="1:46" s="5" customFormat="1" x14ac:dyDescent="0.2">
      <c r="A22" s="100" t="s">
        <v>34</v>
      </c>
      <c r="B22" s="153">
        <v>2</v>
      </c>
      <c r="C22" s="153">
        <v>8</v>
      </c>
      <c r="D22" s="153">
        <v>19</v>
      </c>
      <c r="E22" s="153">
        <v>3</v>
      </c>
      <c r="F22" s="154">
        <v>12</v>
      </c>
      <c r="G22" s="154">
        <v>18</v>
      </c>
      <c r="H22" s="154">
        <v>40</v>
      </c>
      <c r="I22" s="154">
        <v>3</v>
      </c>
      <c r="J22" s="154">
        <v>8</v>
      </c>
      <c r="K22" s="154">
        <v>12</v>
      </c>
      <c r="L22" s="154">
        <v>22</v>
      </c>
      <c r="M22" s="154">
        <v>4</v>
      </c>
      <c r="N22" s="154">
        <v>15</v>
      </c>
      <c r="O22" s="154">
        <v>12</v>
      </c>
      <c r="P22" s="154">
        <v>30</v>
      </c>
      <c r="Q22" s="155">
        <v>7</v>
      </c>
      <c r="R22" s="155">
        <v>17</v>
      </c>
      <c r="S22" s="155">
        <v>35</v>
      </c>
      <c r="T22" s="155">
        <v>19</v>
      </c>
      <c r="U22" s="155">
        <v>0</v>
      </c>
      <c r="V22" s="155">
        <v>3</v>
      </c>
      <c r="W22" s="155">
        <v>5</v>
      </c>
      <c r="X22" s="155">
        <v>6</v>
      </c>
      <c r="Y22" s="155">
        <v>0</v>
      </c>
      <c r="Z22" s="155">
        <v>16</v>
      </c>
      <c r="AA22" s="155">
        <v>15</v>
      </c>
      <c r="AB22" s="155">
        <v>9</v>
      </c>
      <c r="AC22" s="155">
        <v>3</v>
      </c>
      <c r="AD22" s="156">
        <v>9</v>
      </c>
      <c r="AE22" s="156">
        <v>7</v>
      </c>
      <c r="AF22" s="156">
        <v>7</v>
      </c>
      <c r="AG22" s="156">
        <v>0</v>
      </c>
      <c r="AH22" s="72">
        <f>F22+J22+N22++B22+R22+V22+Z22+AD22</f>
        <v>82</v>
      </c>
      <c r="AI22" s="72">
        <f>G22+K22+O22++C22+S22+W22+AA22+AE22</f>
        <v>112</v>
      </c>
      <c r="AJ22" s="72">
        <f t="shared" ref="AJ22:AJ31" si="73">H22+L22+P22++D22+T22+X22+AB22+AF22</f>
        <v>152</v>
      </c>
      <c r="AK22" s="72">
        <f t="shared" ref="AK22:AK31" si="74">I22+M22+Q22++E22+U22+Y22+AC22+AG22</f>
        <v>20</v>
      </c>
      <c r="AL22" s="72">
        <v>4284</v>
      </c>
      <c r="AM22" s="72">
        <v>6397</v>
      </c>
      <c r="AN22" s="72">
        <v>7625</v>
      </c>
      <c r="AO22" s="72">
        <v>1130</v>
      </c>
      <c r="AP22" s="54"/>
      <c r="AQ22" s="54"/>
      <c r="AR22" s="54"/>
      <c r="AS22" s="54"/>
      <c r="AT22" s="54"/>
    </row>
    <row r="23" spans="1:46" s="5" customFormat="1" x14ac:dyDescent="0.2">
      <c r="A23" s="100" t="s">
        <v>35</v>
      </c>
      <c r="B23" s="149">
        <v>0</v>
      </c>
      <c r="C23" s="149">
        <v>2</v>
      </c>
      <c r="D23" s="149">
        <v>7</v>
      </c>
      <c r="E23" s="149">
        <v>3</v>
      </c>
      <c r="F23" s="150">
        <v>0</v>
      </c>
      <c r="G23" s="150">
        <v>2</v>
      </c>
      <c r="H23" s="150">
        <v>1</v>
      </c>
      <c r="I23" s="150">
        <v>0</v>
      </c>
      <c r="J23" s="150">
        <v>0</v>
      </c>
      <c r="K23" s="150">
        <v>1</v>
      </c>
      <c r="L23" s="150">
        <v>0</v>
      </c>
      <c r="M23" s="150">
        <v>0</v>
      </c>
      <c r="N23" s="150">
        <v>0</v>
      </c>
      <c r="O23" s="150">
        <v>8</v>
      </c>
      <c r="P23" s="150">
        <v>11</v>
      </c>
      <c r="Q23" s="151">
        <v>0</v>
      </c>
      <c r="R23" s="151">
        <v>0</v>
      </c>
      <c r="S23" s="151">
        <v>0</v>
      </c>
      <c r="T23" s="151">
        <v>2</v>
      </c>
      <c r="U23" s="151">
        <v>0</v>
      </c>
      <c r="V23" s="151">
        <v>1</v>
      </c>
      <c r="W23" s="151">
        <v>0</v>
      </c>
      <c r="X23" s="151">
        <v>1</v>
      </c>
      <c r="Y23" s="151">
        <v>0</v>
      </c>
      <c r="Z23" s="151">
        <v>1</v>
      </c>
      <c r="AA23" s="151">
        <v>3</v>
      </c>
      <c r="AB23" s="151">
        <v>4</v>
      </c>
      <c r="AC23" s="151">
        <v>0</v>
      </c>
      <c r="AD23" s="165"/>
      <c r="AE23" s="165"/>
      <c r="AF23" s="165"/>
      <c r="AG23" s="165"/>
      <c r="AH23" s="72">
        <f t="shared" ref="AH23:AH31" si="75">F23+J23+N23++B23+R23+V23+Z23+AD23</f>
        <v>2</v>
      </c>
      <c r="AI23" s="72">
        <f t="shared" ref="AI23:AI31" si="76">G23+K23+O23++C23+S23+W23+AA23+AE23</f>
        <v>16</v>
      </c>
      <c r="AJ23" s="72">
        <f t="shared" si="73"/>
        <v>26</v>
      </c>
      <c r="AK23" s="72">
        <f t="shared" si="74"/>
        <v>3</v>
      </c>
      <c r="AL23" s="72">
        <v>99</v>
      </c>
      <c r="AM23" s="72">
        <v>742</v>
      </c>
      <c r="AN23" s="72">
        <v>885</v>
      </c>
      <c r="AO23" s="72">
        <v>96</v>
      </c>
      <c r="AP23" s="54"/>
      <c r="AQ23" s="54"/>
      <c r="AR23" s="54"/>
      <c r="AS23" s="54"/>
      <c r="AT23" s="54"/>
    </row>
    <row r="24" spans="1:46" s="5" customFormat="1" x14ac:dyDescent="0.2">
      <c r="A24" s="100" t="s">
        <v>36</v>
      </c>
      <c r="B24" s="149">
        <v>0</v>
      </c>
      <c r="C24" s="149">
        <v>2</v>
      </c>
      <c r="D24" s="149">
        <v>6</v>
      </c>
      <c r="E24" s="149">
        <v>2</v>
      </c>
      <c r="F24" s="150">
        <v>1</v>
      </c>
      <c r="G24" s="150">
        <v>0</v>
      </c>
      <c r="H24" s="150">
        <v>3</v>
      </c>
      <c r="I24" s="150">
        <v>2</v>
      </c>
      <c r="J24" s="150">
        <v>0</v>
      </c>
      <c r="K24" s="150">
        <v>0</v>
      </c>
      <c r="L24" s="150">
        <v>0</v>
      </c>
      <c r="M24" s="150">
        <v>1</v>
      </c>
      <c r="N24" s="150">
        <v>0</v>
      </c>
      <c r="O24" s="150">
        <v>0</v>
      </c>
      <c r="P24" s="150">
        <v>1</v>
      </c>
      <c r="Q24" s="151">
        <v>1</v>
      </c>
      <c r="R24" s="151">
        <v>0</v>
      </c>
      <c r="S24" s="151">
        <v>0</v>
      </c>
      <c r="T24" s="151">
        <v>3</v>
      </c>
      <c r="U24" s="151">
        <v>0</v>
      </c>
      <c r="V24" s="135"/>
      <c r="W24" s="135"/>
      <c r="X24" s="135"/>
      <c r="Y24" s="135"/>
      <c r="Z24" s="135"/>
      <c r="AA24" s="135"/>
      <c r="AB24" s="135"/>
      <c r="AC24" s="135"/>
      <c r="AD24" s="156">
        <v>1</v>
      </c>
      <c r="AE24" s="156">
        <v>0</v>
      </c>
      <c r="AF24" s="156">
        <v>0</v>
      </c>
      <c r="AG24" s="156">
        <v>0</v>
      </c>
      <c r="AH24" s="72">
        <f t="shared" si="75"/>
        <v>2</v>
      </c>
      <c r="AI24" s="72">
        <f t="shared" si="76"/>
        <v>2</v>
      </c>
      <c r="AJ24" s="72">
        <f t="shared" si="73"/>
        <v>13</v>
      </c>
      <c r="AK24" s="72">
        <f t="shared" si="74"/>
        <v>6</v>
      </c>
      <c r="AL24" s="72">
        <v>124</v>
      </c>
      <c r="AM24" s="72">
        <v>280</v>
      </c>
      <c r="AN24" s="72">
        <v>231</v>
      </c>
      <c r="AO24" s="72">
        <v>118</v>
      </c>
      <c r="AP24" s="54"/>
      <c r="AQ24" s="54"/>
      <c r="AR24" s="54"/>
      <c r="AS24" s="54"/>
      <c r="AT24" s="54"/>
    </row>
    <row r="25" spans="1:46" s="5" customFormat="1" x14ac:dyDescent="0.2">
      <c r="A25" s="100" t="s">
        <v>37</v>
      </c>
      <c r="B25" s="149">
        <v>0</v>
      </c>
      <c r="C25" s="149">
        <v>4</v>
      </c>
      <c r="D25" s="149">
        <v>5</v>
      </c>
      <c r="E25" s="149">
        <v>1</v>
      </c>
      <c r="F25" s="150">
        <v>0</v>
      </c>
      <c r="G25" s="150">
        <v>0</v>
      </c>
      <c r="H25" s="150">
        <v>4</v>
      </c>
      <c r="I25" s="150">
        <v>0</v>
      </c>
      <c r="J25" s="150">
        <v>1</v>
      </c>
      <c r="K25" s="150">
        <v>5</v>
      </c>
      <c r="L25" s="150">
        <v>5</v>
      </c>
      <c r="M25" s="150">
        <v>0</v>
      </c>
      <c r="N25" s="150">
        <v>0</v>
      </c>
      <c r="O25" s="150">
        <v>1</v>
      </c>
      <c r="P25" s="150">
        <v>5</v>
      </c>
      <c r="Q25" s="151">
        <v>0</v>
      </c>
      <c r="R25" s="151">
        <v>1</v>
      </c>
      <c r="S25" s="151">
        <v>6</v>
      </c>
      <c r="T25" s="151">
        <v>7</v>
      </c>
      <c r="U25" s="151">
        <v>0</v>
      </c>
      <c r="V25" s="151">
        <v>1</v>
      </c>
      <c r="W25" s="151">
        <v>2</v>
      </c>
      <c r="X25" s="151">
        <v>1</v>
      </c>
      <c r="Y25" s="151">
        <v>0</v>
      </c>
      <c r="Z25" s="151">
        <v>2</v>
      </c>
      <c r="AA25" s="151">
        <v>2</v>
      </c>
      <c r="AB25" s="151">
        <v>5</v>
      </c>
      <c r="AC25" s="151">
        <v>0</v>
      </c>
      <c r="AD25" s="152">
        <v>2</v>
      </c>
      <c r="AE25" s="152">
        <v>5</v>
      </c>
      <c r="AF25" s="152">
        <v>2</v>
      </c>
      <c r="AG25" s="152">
        <v>0</v>
      </c>
      <c r="AH25" s="72">
        <f t="shared" si="75"/>
        <v>7</v>
      </c>
      <c r="AI25" s="72">
        <f t="shared" si="76"/>
        <v>25</v>
      </c>
      <c r="AJ25" s="72">
        <f t="shared" si="73"/>
        <v>34</v>
      </c>
      <c r="AK25" s="72">
        <f t="shared" si="74"/>
        <v>1</v>
      </c>
      <c r="AL25" s="72">
        <v>149</v>
      </c>
      <c r="AM25" s="72">
        <v>843</v>
      </c>
      <c r="AN25" s="72">
        <v>734</v>
      </c>
      <c r="AO25" s="72">
        <v>102</v>
      </c>
      <c r="AP25" s="54"/>
      <c r="AQ25" s="54"/>
      <c r="AR25" s="54"/>
      <c r="AS25" s="54"/>
      <c r="AT25" s="54"/>
    </row>
    <row r="26" spans="1:46" s="58" customFormat="1" x14ac:dyDescent="0.2">
      <c r="A26" s="101" t="s">
        <v>38</v>
      </c>
      <c r="B26" s="133"/>
      <c r="C26" s="133"/>
      <c r="D26" s="133"/>
      <c r="E26" s="133"/>
      <c r="F26" s="150">
        <v>0</v>
      </c>
      <c r="G26" s="150">
        <v>2</v>
      </c>
      <c r="H26" s="150">
        <v>2</v>
      </c>
      <c r="I26" s="150">
        <v>0</v>
      </c>
      <c r="J26" s="134"/>
      <c r="K26" s="134"/>
      <c r="L26" s="134"/>
      <c r="M26" s="134"/>
      <c r="N26" s="150">
        <v>0</v>
      </c>
      <c r="O26" s="150">
        <v>1</v>
      </c>
      <c r="P26" s="150">
        <v>1</v>
      </c>
      <c r="Q26" s="151">
        <v>1</v>
      </c>
      <c r="R26" s="151">
        <v>0</v>
      </c>
      <c r="S26" s="151">
        <v>2</v>
      </c>
      <c r="T26" s="151">
        <v>1</v>
      </c>
      <c r="U26" s="151">
        <v>1</v>
      </c>
      <c r="V26" s="135"/>
      <c r="W26" s="135"/>
      <c r="X26" s="135"/>
      <c r="Y26" s="135"/>
      <c r="Z26" s="135"/>
      <c r="AA26" s="135"/>
      <c r="AB26" s="135"/>
      <c r="AC26" s="135"/>
      <c r="AD26" s="152">
        <v>1</v>
      </c>
      <c r="AE26" s="152">
        <v>0</v>
      </c>
      <c r="AF26" s="152">
        <v>0</v>
      </c>
      <c r="AG26" s="152">
        <v>0</v>
      </c>
      <c r="AH26" s="72">
        <f t="shared" si="75"/>
        <v>1</v>
      </c>
      <c r="AI26" s="72">
        <f t="shared" si="76"/>
        <v>5</v>
      </c>
      <c r="AJ26" s="72">
        <f t="shared" si="73"/>
        <v>4</v>
      </c>
      <c r="AK26" s="72">
        <f t="shared" si="74"/>
        <v>2</v>
      </c>
      <c r="AL26" s="72">
        <v>82</v>
      </c>
      <c r="AM26" s="72">
        <v>312</v>
      </c>
      <c r="AN26" s="72">
        <v>586</v>
      </c>
      <c r="AO26" s="72">
        <v>633</v>
      </c>
      <c r="AP26" s="57"/>
      <c r="AQ26" s="57"/>
      <c r="AR26" s="57"/>
      <c r="AS26" s="57"/>
      <c r="AT26" s="57"/>
    </row>
    <row r="27" spans="1:46" s="5" customFormat="1" x14ac:dyDescent="0.2">
      <c r="A27" s="101" t="s">
        <v>39</v>
      </c>
      <c r="B27" s="149">
        <v>0</v>
      </c>
      <c r="C27" s="149">
        <v>4</v>
      </c>
      <c r="D27" s="149">
        <v>4</v>
      </c>
      <c r="E27" s="149">
        <v>0</v>
      </c>
      <c r="F27" s="150">
        <v>3</v>
      </c>
      <c r="G27" s="150">
        <v>25</v>
      </c>
      <c r="H27" s="150">
        <v>11</v>
      </c>
      <c r="I27" s="150">
        <v>1</v>
      </c>
      <c r="J27" s="150">
        <v>0</v>
      </c>
      <c r="K27" s="150">
        <v>14</v>
      </c>
      <c r="L27" s="150">
        <v>17</v>
      </c>
      <c r="M27" s="150">
        <v>0</v>
      </c>
      <c r="N27" s="150">
        <v>4</v>
      </c>
      <c r="O27" s="150">
        <v>32</v>
      </c>
      <c r="P27" s="150">
        <v>13</v>
      </c>
      <c r="Q27" s="151">
        <v>0</v>
      </c>
      <c r="R27" s="151">
        <v>3</v>
      </c>
      <c r="S27" s="151">
        <v>39</v>
      </c>
      <c r="T27" s="151">
        <v>17</v>
      </c>
      <c r="U27" s="151">
        <v>0</v>
      </c>
      <c r="V27" s="151">
        <v>0</v>
      </c>
      <c r="W27" s="151">
        <v>2</v>
      </c>
      <c r="X27" s="151">
        <v>4</v>
      </c>
      <c r="Y27" s="151">
        <v>0</v>
      </c>
      <c r="Z27" s="151">
        <v>2</v>
      </c>
      <c r="AA27" s="151">
        <v>15</v>
      </c>
      <c r="AB27" s="151">
        <v>4</v>
      </c>
      <c r="AC27" s="151">
        <v>0</v>
      </c>
      <c r="AD27" s="152">
        <v>0</v>
      </c>
      <c r="AE27" s="152">
        <v>6</v>
      </c>
      <c r="AF27" s="152">
        <v>6</v>
      </c>
      <c r="AG27" s="152">
        <v>0</v>
      </c>
      <c r="AH27" s="72">
        <f t="shared" si="75"/>
        <v>12</v>
      </c>
      <c r="AI27" s="72">
        <f t="shared" si="76"/>
        <v>137</v>
      </c>
      <c r="AJ27" s="72">
        <f t="shared" si="73"/>
        <v>76</v>
      </c>
      <c r="AK27" s="72">
        <f t="shared" si="74"/>
        <v>1</v>
      </c>
      <c r="AL27" s="72">
        <v>1154</v>
      </c>
      <c r="AM27" s="72">
        <v>7213</v>
      </c>
      <c r="AN27" s="72">
        <v>4180</v>
      </c>
      <c r="AO27" s="72">
        <v>107</v>
      </c>
      <c r="AP27" s="54"/>
      <c r="AQ27" s="54"/>
      <c r="AR27" s="54"/>
      <c r="AS27" s="54"/>
      <c r="AT27" s="54"/>
    </row>
    <row r="28" spans="1:46" s="5" customFormat="1" x14ac:dyDescent="0.2">
      <c r="A28" s="102" t="s">
        <v>69</v>
      </c>
      <c r="B28" s="149">
        <v>0</v>
      </c>
      <c r="C28" s="149">
        <v>2</v>
      </c>
      <c r="D28" s="149">
        <v>7</v>
      </c>
      <c r="E28" s="149">
        <v>1</v>
      </c>
      <c r="F28" s="154">
        <v>1</v>
      </c>
      <c r="G28" s="154">
        <v>21</v>
      </c>
      <c r="H28" s="154">
        <v>30</v>
      </c>
      <c r="I28" s="154">
        <v>9</v>
      </c>
      <c r="J28" s="150">
        <v>0</v>
      </c>
      <c r="K28" s="150">
        <v>5</v>
      </c>
      <c r="L28" s="150">
        <v>11</v>
      </c>
      <c r="M28" s="150">
        <v>2</v>
      </c>
      <c r="N28" s="154">
        <v>0</v>
      </c>
      <c r="O28" s="154">
        <v>9</v>
      </c>
      <c r="P28" s="154">
        <v>18</v>
      </c>
      <c r="Q28" s="155">
        <v>1</v>
      </c>
      <c r="R28" s="151">
        <v>2</v>
      </c>
      <c r="S28" s="151">
        <v>21</v>
      </c>
      <c r="T28" s="151">
        <v>26</v>
      </c>
      <c r="U28" s="151">
        <v>3</v>
      </c>
      <c r="V28" s="151">
        <v>0</v>
      </c>
      <c r="W28" s="151">
        <v>3</v>
      </c>
      <c r="X28" s="151">
        <v>4</v>
      </c>
      <c r="Y28" s="151">
        <v>1</v>
      </c>
      <c r="Z28" s="151">
        <v>0</v>
      </c>
      <c r="AA28" s="151">
        <v>19</v>
      </c>
      <c r="AB28" s="151">
        <v>8</v>
      </c>
      <c r="AC28" s="151">
        <v>2</v>
      </c>
      <c r="AD28" s="152">
        <v>3</v>
      </c>
      <c r="AE28" s="152">
        <v>9</v>
      </c>
      <c r="AF28" s="152">
        <v>1</v>
      </c>
      <c r="AG28" s="152">
        <v>0</v>
      </c>
      <c r="AH28" s="72">
        <f t="shared" si="75"/>
        <v>6</v>
      </c>
      <c r="AI28" s="72">
        <f t="shared" si="76"/>
        <v>89</v>
      </c>
      <c r="AJ28" s="72">
        <f t="shared" si="73"/>
        <v>105</v>
      </c>
      <c r="AK28" s="72">
        <f t="shared" si="74"/>
        <v>19</v>
      </c>
      <c r="AL28" s="72">
        <v>144</v>
      </c>
      <c r="AM28" s="72">
        <v>1912</v>
      </c>
      <c r="AN28" s="72">
        <v>1839</v>
      </c>
      <c r="AO28" s="72">
        <v>404</v>
      </c>
      <c r="AP28" s="54"/>
      <c r="AQ28" s="54"/>
      <c r="AR28" s="54"/>
      <c r="AS28" s="54"/>
      <c r="AT28" s="54"/>
    </row>
    <row r="29" spans="1:46" s="5" customFormat="1" x14ac:dyDescent="0.2">
      <c r="A29" s="102" t="s">
        <v>72</v>
      </c>
      <c r="B29" s="149">
        <v>0</v>
      </c>
      <c r="C29" s="149">
        <v>0</v>
      </c>
      <c r="D29" s="149">
        <v>9</v>
      </c>
      <c r="E29" s="149">
        <v>2</v>
      </c>
      <c r="F29" s="150">
        <v>0</v>
      </c>
      <c r="G29" s="150">
        <v>0</v>
      </c>
      <c r="H29" s="150">
        <v>10</v>
      </c>
      <c r="I29" s="150">
        <v>18</v>
      </c>
      <c r="J29" s="150">
        <v>1</v>
      </c>
      <c r="K29" s="150">
        <v>1</v>
      </c>
      <c r="L29" s="150">
        <v>19</v>
      </c>
      <c r="M29" s="150">
        <v>9</v>
      </c>
      <c r="N29" s="150">
        <v>0</v>
      </c>
      <c r="O29" s="150">
        <v>4</v>
      </c>
      <c r="P29" s="150">
        <v>9</v>
      </c>
      <c r="Q29" s="151">
        <v>2</v>
      </c>
      <c r="R29" s="151">
        <v>0</v>
      </c>
      <c r="S29" s="151">
        <v>0</v>
      </c>
      <c r="T29" s="151">
        <v>1</v>
      </c>
      <c r="U29" s="151">
        <v>2</v>
      </c>
      <c r="V29" s="151">
        <v>0</v>
      </c>
      <c r="W29" s="151">
        <v>2</v>
      </c>
      <c r="X29" s="151">
        <v>6</v>
      </c>
      <c r="Y29" s="151">
        <v>0</v>
      </c>
      <c r="Z29" s="151">
        <v>1</v>
      </c>
      <c r="AA29" s="151">
        <v>3</v>
      </c>
      <c r="AB29" s="151">
        <v>9</v>
      </c>
      <c r="AC29" s="151">
        <v>3</v>
      </c>
      <c r="AD29" s="152">
        <v>0</v>
      </c>
      <c r="AE29" s="152">
        <v>2</v>
      </c>
      <c r="AF29" s="152">
        <v>4</v>
      </c>
      <c r="AG29" s="152">
        <v>1</v>
      </c>
      <c r="AH29" s="72">
        <f t="shared" si="75"/>
        <v>2</v>
      </c>
      <c r="AI29" s="72">
        <f t="shared" si="76"/>
        <v>12</v>
      </c>
      <c r="AJ29" s="72">
        <f t="shared" si="73"/>
        <v>67</v>
      </c>
      <c r="AK29" s="72">
        <f t="shared" si="74"/>
        <v>37</v>
      </c>
      <c r="AL29" s="72">
        <v>437</v>
      </c>
      <c r="AM29" s="72">
        <v>1419</v>
      </c>
      <c r="AN29" s="72">
        <v>3674</v>
      </c>
      <c r="AO29" s="72">
        <v>1883</v>
      </c>
      <c r="AP29" s="54"/>
      <c r="AQ29" s="54"/>
      <c r="AR29" s="54"/>
      <c r="AS29" s="54"/>
      <c r="AT29" s="54"/>
    </row>
    <row r="30" spans="1:46" s="5" customFormat="1" x14ac:dyDescent="0.2">
      <c r="A30" s="102" t="s">
        <v>67</v>
      </c>
      <c r="B30" s="149">
        <v>1</v>
      </c>
      <c r="C30" s="149">
        <v>1</v>
      </c>
      <c r="D30" s="149">
        <v>0</v>
      </c>
      <c r="E30" s="149">
        <v>0</v>
      </c>
      <c r="F30" s="134"/>
      <c r="G30" s="134"/>
      <c r="H30" s="134"/>
      <c r="I30" s="134"/>
      <c r="J30" s="134"/>
      <c r="K30" s="134"/>
      <c r="L30" s="134"/>
      <c r="M30" s="134"/>
      <c r="N30" s="150">
        <v>1</v>
      </c>
      <c r="O30" s="150">
        <v>2</v>
      </c>
      <c r="P30" s="150">
        <v>1</v>
      </c>
      <c r="Q30" s="151">
        <v>0</v>
      </c>
      <c r="R30" s="151">
        <v>0</v>
      </c>
      <c r="S30" s="151">
        <v>1</v>
      </c>
      <c r="T30" s="151">
        <v>1</v>
      </c>
      <c r="U30" s="151">
        <v>0</v>
      </c>
      <c r="V30" s="135"/>
      <c r="W30" s="135"/>
      <c r="X30" s="135"/>
      <c r="Y30" s="135"/>
      <c r="Z30" s="151">
        <v>0</v>
      </c>
      <c r="AA30" s="151">
        <v>2</v>
      </c>
      <c r="AB30" s="151">
        <v>0</v>
      </c>
      <c r="AC30" s="151">
        <v>1</v>
      </c>
      <c r="AD30" s="152">
        <v>0</v>
      </c>
      <c r="AE30" s="152">
        <v>1</v>
      </c>
      <c r="AF30" s="152">
        <v>0</v>
      </c>
      <c r="AG30" s="152">
        <v>0</v>
      </c>
      <c r="AH30" s="72">
        <f t="shared" si="75"/>
        <v>2</v>
      </c>
      <c r="AI30" s="72">
        <f t="shared" si="76"/>
        <v>7</v>
      </c>
      <c r="AJ30" s="72">
        <f t="shared" si="73"/>
        <v>2</v>
      </c>
      <c r="AK30" s="72">
        <f t="shared" si="74"/>
        <v>1</v>
      </c>
      <c r="AL30" s="72">
        <v>3</v>
      </c>
      <c r="AM30" s="72">
        <v>13</v>
      </c>
      <c r="AN30" s="72">
        <v>4</v>
      </c>
      <c r="AO30" s="72">
        <v>2</v>
      </c>
      <c r="AP30" s="54"/>
      <c r="AQ30" s="54"/>
      <c r="AR30" s="54"/>
      <c r="AS30" s="54"/>
      <c r="AT30" s="54"/>
    </row>
    <row r="31" spans="1:46" s="5" customFormat="1" x14ac:dyDescent="0.2">
      <c r="A31" s="102" t="s">
        <v>81</v>
      </c>
      <c r="B31" s="149">
        <v>0</v>
      </c>
      <c r="C31" s="149">
        <v>0</v>
      </c>
      <c r="D31" s="149">
        <v>1</v>
      </c>
      <c r="E31" s="149">
        <v>0</v>
      </c>
      <c r="F31" s="134"/>
      <c r="G31" s="134"/>
      <c r="H31" s="134"/>
      <c r="I31" s="134"/>
      <c r="J31" s="134"/>
      <c r="K31" s="134"/>
      <c r="L31" s="134"/>
      <c r="M31" s="134"/>
      <c r="N31" s="150">
        <v>1</v>
      </c>
      <c r="O31" s="150">
        <v>0</v>
      </c>
      <c r="P31" s="150">
        <v>1</v>
      </c>
      <c r="Q31" s="151">
        <v>0</v>
      </c>
      <c r="R31" s="151">
        <v>0</v>
      </c>
      <c r="S31" s="151">
        <v>0</v>
      </c>
      <c r="T31" s="151">
        <v>1</v>
      </c>
      <c r="U31" s="151">
        <v>2</v>
      </c>
      <c r="V31" s="181"/>
      <c r="W31" s="181"/>
      <c r="X31" s="181"/>
      <c r="Y31" s="181"/>
      <c r="Z31" s="181"/>
      <c r="AA31" s="181"/>
      <c r="AB31" s="181"/>
      <c r="AC31" s="181"/>
      <c r="AD31" s="152">
        <v>0</v>
      </c>
      <c r="AE31" s="152">
        <v>1</v>
      </c>
      <c r="AF31" s="152">
        <v>0</v>
      </c>
      <c r="AG31" s="152">
        <v>0</v>
      </c>
      <c r="AH31" s="72">
        <f t="shared" si="75"/>
        <v>1</v>
      </c>
      <c r="AI31" s="72">
        <f t="shared" si="76"/>
        <v>1</v>
      </c>
      <c r="AJ31" s="72">
        <f t="shared" si="73"/>
        <v>3</v>
      </c>
      <c r="AK31" s="72">
        <f t="shared" si="74"/>
        <v>2</v>
      </c>
      <c r="AL31" s="72">
        <v>2</v>
      </c>
      <c r="AM31" s="72">
        <v>2</v>
      </c>
      <c r="AN31" s="72">
        <v>7</v>
      </c>
      <c r="AO31" s="72">
        <v>4</v>
      </c>
      <c r="AP31" s="54"/>
      <c r="AQ31" s="54"/>
      <c r="AR31" s="54"/>
      <c r="AS31" s="54"/>
      <c r="AT31" s="54"/>
    </row>
    <row r="32" spans="1:46" s="5" customFormat="1" x14ac:dyDescent="0.2">
      <c r="A32" s="64"/>
      <c r="B32" s="64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122"/>
      <c r="AI32" s="122"/>
      <c r="AJ32" s="122"/>
      <c r="AK32" s="122"/>
      <c r="AL32" s="67"/>
      <c r="AM32" s="54"/>
      <c r="AN32" s="54"/>
      <c r="AO32" s="54"/>
      <c r="AP32" s="54"/>
      <c r="AQ32" s="54"/>
      <c r="AR32" s="54"/>
      <c r="AS32" s="54"/>
      <c r="AT32" s="54"/>
    </row>
    <row r="33" spans="1:46" s="5" customFormat="1" x14ac:dyDescent="0.2">
      <c r="A33" s="68"/>
      <c r="B33" s="68"/>
      <c r="C33" s="68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191"/>
      <c r="AI33" s="69"/>
      <c r="AJ33" s="69"/>
      <c r="AK33" s="69"/>
      <c r="AL33" s="67"/>
      <c r="AM33" s="54"/>
      <c r="AN33" s="54"/>
      <c r="AO33" s="54"/>
      <c r="AP33" s="54"/>
      <c r="AQ33" s="54"/>
      <c r="AR33" s="54"/>
      <c r="AS33" s="54"/>
      <c r="AT33" s="54"/>
    </row>
    <row r="34" spans="1:46" s="5" customFormat="1" x14ac:dyDescent="0.2">
      <c r="A34" s="68"/>
      <c r="B34" s="68"/>
      <c r="C34" s="68"/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7"/>
      <c r="AM34" s="54"/>
      <c r="AN34" s="54"/>
      <c r="AO34" s="54"/>
      <c r="AP34" s="54"/>
      <c r="AQ34" s="54"/>
      <c r="AR34" s="54"/>
      <c r="AS34" s="54"/>
      <c r="AT34" s="54"/>
    </row>
    <row r="35" spans="1:46" s="5" customFormat="1" x14ac:dyDescent="0.2">
      <c r="A35" s="68"/>
      <c r="B35" s="68"/>
      <c r="C35" s="68"/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7"/>
      <c r="AM35" s="54"/>
      <c r="AN35" s="54"/>
      <c r="AO35" s="54"/>
      <c r="AP35" s="54"/>
      <c r="AQ35" s="54"/>
      <c r="AR35" s="54"/>
      <c r="AS35" s="54"/>
      <c r="AT35" s="54"/>
    </row>
    <row r="36" spans="1:46" s="5" customFormat="1" x14ac:dyDescent="0.2">
      <c r="A36" s="68"/>
      <c r="B36" s="68"/>
      <c r="C36" s="68"/>
      <c r="D36" s="68"/>
      <c r="E36" s="69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7"/>
      <c r="AM36" s="54"/>
      <c r="AN36" s="54"/>
      <c r="AO36" s="54"/>
      <c r="AP36" s="54"/>
      <c r="AQ36" s="54"/>
      <c r="AR36" s="54"/>
      <c r="AS36" s="54"/>
      <c r="AT36" s="54"/>
    </row>
  </sheetData>
  <mergeCells count="24">
    <mergeCell ref="AL19:AO19"/>
    <mergeCell ref="AL5:AO5"/>
    <mergeCell ref="AH5:AK5"/>
    <mergeCell ref="AH19:AK19"/>
    <mergeCell ref="V19:Y19"/>
    <mergeCell ref="Z19:AC19"/>
    <mergeCell ref="AD19:AG19"/>
    <mergeCell ref="V5:Y5"/>
    <mergeCell ref="Z5:AC5"/>
    <mergeCell ref="AD5:AG5"/>
    <mergeCell ref="A5:A6"/>
    <mergeCell ref="B5:E5"/>
    <mergeCell ref="F5:I5"/>
    <mergeCell ref="J5:M5"/>
    <mergeCell ref="N5:Q5"/>
    <mergeCell ref="B2:U3"/>
    <mergeCell ref="F36:U36"/>
    <mergeCell ref="A19:A20"/>
    <mergeCell ref="B19:E19"/>
    <mergeCell ref="F19:I19"/>
    <mergeCell ref="J19:M19"/>
    <mergeCell ref="N19:Q19"/>
    <mergeCell ref="R19:U19"/>
    <mergeCell ref="R5:U5"/>
  </mergeCells>
  <phoneticPr fontId="1" type="noConversion"/>
  <pageMargins left="0.39370078740157483" right="0.31496062992125984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K20"/>
  <sheetViews>
    <sheetView workbookViewId="0">
      <selection activeCell="B10" sqref="B10"/>
    </sheetView>
  </sheetViews>
  <sheetFormatPr defaultRowHeight="12.75" x14ac:dyDescent="0.2"/>
  <sheetData>
    <row r="3" spans="1:11" x14ac:dyDescent="0.2">
      <c r="A3" s="208" t="s">
        <v>30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x14ac:dyDescent="0.2">
      <c r="A4" s="222" t="s">
        <v>102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1" x14ac:dyDescent="0.2">
      <c r="J5" s="22"/>
      <c r="K5" s="8"/>
    </row>
    <row r="6" spans="1:11" ht="128.25" customHeight="1" x14ac:dyDescent="0.2">
      <c r="A6" s="212" t="s">
        <v>10</v>
      </c>
      <c r="B6" s="223" t="s">
        <v>62</v>
      </c>
      <c r="C6" s="212" t="s">
        <v>63</v>
      </c>
      <c r="D6" s="212"/>
      <c r="E6" s="212" t="s">
        <v>64</v>
      </c>
      <c r="F6" s="212"/>
      <c r="G6" s="225" t="s">
        <v>41</v>
      </c>
      <c r="H6" s="225" t="s">
        <v>42</v>
      </c>
      <c r="I6" s="225" t="s">
        <v>43</v>
      </c>
      <c r="J6" s="227" t="s">
        <v>44</v>
      </c>
      <c r="K6" s="221" t="s">
        <v>45</v>
      </c>
    </row>
    <row r="7" spans="1:11" ht="30.75" customHeight="1" x14ac:dyDescent="0.2">
      <c r="A7" s="212"/>
      <c r="B7" s="224"/>
      <c r="C7" s="10" t="s">
        <v>11</v>
      </c>
      <c r="D7" s="10" t="s">
        <v>18</v>
      </c>
      <c r="E7" s="10" t="s">
        <v>11</v>
      </c>
      <c r="F7" s="10" t="s">
        <v>18</v>
      </c>
      <c r="G7" s="226"/>
      <c r="H7" s="226"/>
      <c r="I7" s="226"/>
      <c r="J7" s="228"/>
      <c r="K7" s="221"/>
    </row>
    <row r="8" spans="1:11" x14ac:dyDescent="0.2">
      <c r="A8" s="157" t="s">
        <v>33</v>
      </c>
      <c r="B8" s="24">
        <f>'выбор экзаменов'!J8</f>
        <v>363</v>
      </c>
      <c r="C8" s="14">
        <f t="shared" ref="C8:C15" si="0">B8-E8</f>
        <v>358</v>
      </c>
      <c r="D8" s="23">
        <f>C8/B8</f>
        <v>0.98622589531680438</v>
      </c>
      <c r="E8" s="24">
        <f>Таб№1!AH21</f>
        <v>5</v>
      </c>
      <c r="F8" s="23">
        <f>E8/B8</f>
        <v>1.3774104683195593E-2</v>
      </c>
      <c r="G8" s="24">
        <f>Таб№1!AI21</f>
        <v>103</v>
      </c>
      <c r="H8" s="24">
        <f>Таб№1!AJ21</f>
        <v>132</v>
      </c>
      <c r="I8" s="24">
        <f>Таб№1!AK21</f>
        <v>123</v>
      </c>
      <c r="J8" s="25">
        <f>Таб№1!AK7</f>
        <v>4.0275482093663912</v>
      </c>
      <c r="K8" s="204">
        <f>Таб№1!AO7</f>
        <v>3.9097403274585463</v>
      </c>
    </row>
    <row r="9" spans="1:11" x14ac:dyDescent="0.2">
      <c r="A9" s="157" t="s">
        <v>34</v>
      </c>
      <c r="B9" s="24">
        <f>'выбор экзаменов'!J9</f>
        <v>366</v>
      </c>
      <c r="C9" s="14">
        <f t="shared" si="0"/>
        <v>284</v>
      </c>
      <c r="D9" s="23">
        <f t="shared" ref="D9:D15" si="1">C9/B9</f>
        <v>0.77595628415300544</v>
      </c>
      <c r="E9" s="24">
        <f>Таб№1!AH22</f>
        <v>82</v>
      </c>
      <c r="F9" s="23">
        <f t="shared" ref="F9:F15" si="2">E9/B9</f>
        <v>0.22404371584699453</v>
      </c>
      <c r="G9" s="24">
        <f>Таб№1!AI22</f>
        <v>112</v>
      </c>
      <c r="H9" s="24">
        <f>Таб№1!AJ22</f>
        <v>152</v>
      </c>
      <c r="I9" s="24">
        <f>Таб№1!AK22</f>
        <v>20</v>
      </c>
      <c r="J9" s="25">
        <f>Таб№1!AK8</f>
        <v>3.3005464480874318</v>
      </c>
      <c r="K9" s="204">
        <f>Таб№1!AO8</f>
        <v>3.2881765795431157</v>
      </c>
    </row>
    <row r="10" spans="1:11" x14ac:dyDescent="0.2">
      <c r="A10" s="157" t="s">
        <v>35</v>
      </c>
      <c r="B10" s="24">
        <f>'выбор экзаменов'!J10</f>
        <v>47</v>
      </c>
      <c r="C10" s="14">
        <f t="shared" si="0"/>
        <v>45</v>
      </c>
      <c r="D10" s="23">
        <f t="shared" si="1"/>
        <v>0.95744680851063835</v>
      </c>
      <c r="E10" s="24">
        <f>Таб№1!AH23</f>
        <v>2</v>
      </c>
      <c r="F10" s="23">
        <f t="shared" si="2"/>
        <v>4.2553191489361701E-2</v>
      </c>
      <c r="G10" s="24">
        <f>Таб№1!AI23</f>
        <v>16</v>
      </c>
      <c r="H10" s="24">
        <f>Таб№1!AJ23</f>
        <v>26</v>
      </c>
      <c r="I10" s="24">
        <f>Таб№1!AK23</f>
        <v>3</v>
      </c>
      <c r="J10" s="25">
        <f>Таб№1!AK9</f>
        <v>3.6382978723404253</v>
      </c>
      <c r="K10" s="204">
        <f>Таб№1!AO9</f>
        <v>3.5367727771679474</v>
      </c>
    </row>
    <row r="11" spans="1:11" x14ac:dyDescent="0.2">
      <c r="A11" s="157" t="s">
        <v>36</v>
      </c>
      <c r="B11" s="24">
        <f>'выбор экзаменов'!J11</f>
        <v>23</v>
      </c>
      <c r="C11" s="14">
        <f t="shared" si="0"/>
        <v>21</v>
      </c>
      <c r="D11" s="23">
        <f t="shared" si="1"/>
        <v>0.91304347826086951</v>
      </c>
      <c r="E11" s="24">
        <f>Таб№1!AH24</f>
        <v>2</v>
      </c>
      <c r="F11" s="23">
        <f t="shared" si="2"/>
        <v>8.6956521739130432E-2</v>
      </c>
      <c r="G11" s="24">
        <f>Таб№1!AI24</f>
        <v>2</v>
      </c>
      <c r="H11" s="24">
        <f>Таб№1!AJ24</f>
        <v>13</v>
      </c>
      <c r="I11" s="24">
        <f>Таб№1!AK24</f>
        <v>6</v>
      </c>
      <c r="J11" s="25">
        <f>Таб№1!AK10</f>
        <v>4</v>
      </c>
      <c r="K11" s="204">
        <f>Таб№1!AO10</f>
        <v>3.4555112881806109</v>
      </c>
    </row>
    <row r="12" spans="1:11" x14ac:dyDescent="0.2">
      <c r="A12" s="157" t="s">
        <v>37</v>
      </c>
      <c r="B12" s="24">
        <f>'выбор экзаменов'!J12</f>
        <v>67</v>
      </c>
      <c r="C12" s="14">
        <f t="shared" si="0"/>
        <v>60</v>
      </c>
      <c r="D12" s="23">
        <f t="shared" ref="D12" si="3">C12/B12</f>
        <v>0.89552238805970152</v>
      </c>
      <c r="E12" s="24">
        <f>Таб№1!AH25</f>
        <v>7</v>
      </c>
      <c r="F12" s="23">
        <f t="shared" ref="F12" si="4">E12/B12</f>
        <v>0.1044776119402985</v>
      </c>
      <c r="G12" s="24">
        <f>Таб№1!AI25</f>
        <v>25</v>
      </c>
      <c r="H12" s="24">
        <f>Таб№1!AJ25</f>
        <v>34</v>
      </c>
      <c r="I12" s="24">
        <f>Таб№1!AK25</f>
        <v>1</v>
      </c>
      <c r="J12" s="25">
        <f>Таб№1!AK11</f>
        <v>3.4328358208955225</v>
      </c>
      <c r="K12" s="204">
        <f>Таб№1!AO11</f>
        <v>3.4316192560175054</v>
      </c>
    </row>
    <row r="13" spans="1:11" x14ac:dyDescent="0.2">
      <c r="A13" s="158" t="s">
        <v>38</v>
      </c>
      <c r="B13" s="24">
        <f>'выбор экзаменов'!J13</f>
        <v>12</v>
      </c>
      <c r="C13" s="14">
        <f t="shared" si="0"/>
        <v>11</v>
      </c>
      <c r="D13" s="23">
        <f t="shared" si="1"/>
        <v>0.91666666666666663</v>
      </c>
      <c r="E13" s="24">
        <f>Таб№1!AH26</f>
        <v>1</v>
      </c>
      <c r="F13" s="23">
        <f t="shared" si="2"/>
        <v>8.3333333333333329E-2</v>
      </c>
      <c r="G13" s="24">
        <f>Таб№1!AI26</f>
        <v>5</v>
      </c>
      <c r="H13" s="24">
        <f>Таб№1!AJ26</f>
        <v>4</v>
      </c>
      <c r="I13" s="24">
        <f>Таб№1!AK26</f>
        <v>2</v>
      </c>
      <c r="J13" s="25">
        <f>Таб№1!AK12</f>
        <v>3.5833333333333335</v>
      </c>
      <c r="K13" s="204">
        <f>Таб№1!AO12</f>
        <v>4.0973341599504032</v>
      </c>
    </row>
    <row r="14" spans="1:11" x14ac:dyDescent="0.2">
      <c r="A14" s="158" t="s">
        <v>39</v>
      </c>
      <c r="B14" s="24">
        <f>'выбор экзаменов'!J14</f>
        <v>226</v>
      </c>
      <c r="C14" s="14">
        <f t="shared" si="0"/>
        <v>214</v>
      </c>
      <c r="D14" s="23">
        <f t="shared" si="1"/>
        <v>0.94690265486725667</v>
      </c>
      <c r="E14" s="24">
        <f>Таб№1!AH27</f>
        <v>12</v>
      </c>
      <c r="F14" s="23">
        <f t="shared" si="2"/>
        <v>5.3097345132743362E-2</v>
      </c>
      <c r="G14" s="24">
        <f>Таб№1!AI27</f>
        <v>137</v>
      </c>
      <c r="H14" s="24">
        <f>Таб№1!AJ27</f>
        <v>76</v>
      </c>
      <c r="I14" s="24">
        <f>Таб№1!AK27</f>
        <v>1</v>
      </c>
      <c r="J14" s="25">
        <f>Таб№1!AK13</f>
        <v>3.2920353982300883</v>
      </c>
      <c r="K14" s="204">
        <f>Таб№1!AO13</f>
        <v>3.2560455192034139</v>
      </c>
    </row>
    <row r="15" spans="1:11" x14ac:dyDescent="0.2">
      <c r="A15" s="159" t="s">
        <v>69</v>
      </c>
      <c r="B15" s="24">
        <f>'выбор экзаменов'!J15</f>
        <v>219</v>
      </c>
      <c r="C15" s="14">
        <f t="shared" si="0"/>
        <v>213</v>
      </c>
      <c r="D15" s="23">
        <f t="shared" si="1"/>
        <v>0.9726027397260274</v>
      </c>
      <c r="E15" s="24">
        <f>Таб№1!AH28</f>
        <v>6</v>
      </c>
      <c r="F15" s="23">
        <f t="shared" si="2"/>
        <v>2.7397260273972601E-2</v>
      </c>
      <c r="G15" s="24">
        <f>Таб№1!AI28</f>
        <v>89</v>
      </c>
      <c r="H15" s="24">
        <f>Таб№1!AJ28</f>
        <v>105</v>
      </c>
      <c r="I15" s="24">
        <f>Таб№1!AK28</f>
        <v>19</v>
      </c>
      <c r="J15" s="25">
        <f>Таб№1!AK14</f>
        <v>3.6255707762557079</v>
      </c>
      <c r="K15" s="204">
        <f>Таб№1!AO14</f>
        <v>3.5822284252151664</v>
      </c>
    </row>
    <row r="16" spans="1:11" x14ac:dyDescent="0.2">
      <c r="A16" s="159" t="s">
        <v>72</v>
      </c>
      <c r="B16" s="24">
        <f>'выбор экзаменов'!J16</f>
        <v>118</v>
      </c>
      <c r="C16" s="14">
        <f>B16-E16</f>
        <v>116</v>
      </c>
      <c r="D16" s="23">
        <f>C16/B16</f>
        <v>0.98305084745762716</v>
      </c>
      <c r="E16" s="24">
        <f>Таб№1!AH29</f>
        <v>2</v>
      </c>
      <c r="F16" s="23">
        <f>E16/B16</f>
        <v>1.6949152542372881E-2</v>
      </c>
      <c r="G16" s="24">
        <f>Таб№1!AI29</f>
        <v>12</v>
      </c>
      <c r="H16" s="24">
        <f>Таб№1!AJ29</f>
        <v>67</v>
      </c>
      <c r="I16" s="24">
        <f>Таб№1!AK29</f>
        <v>37</v>
      </c>
      <c r="J16" s="25">
        <f>Таб№1!AK15</f>
        <v>4.1779661016949152</v>
      </c>
      <c r="K16" s="204">
        <f>Таб№1!AO15</f>
        <v>3.9446917577229192</v>
      </c>
    </row>
    <row r="17" spans="1:11" x14ac:dyDescent="0.2">
      <c r="A17" s="159" t="s">
        <v>67</v>
      </c>
      <c r="B17" s="24">
        <f>'выбор экзаменов'!J17</f>
        <v>12</v>
      </c>
      <c r="C17" s="14">
        <f>B17-E17</f>
        <v>10</v>
      </c>
      <c r="D17" s="23">
        <f>C17/B17</f>
        <v>0.83333333333333337</v>
      </c>
      <c r="E17" s="24">
        <f>Таб№1!AH30</f>
        <v>2</v>
      </c>
      <c r="F17" s="23">
        <f>E17/B17</f>
        <v>0.16666666666666666</v>
      </c>
      <c r="G17" s="24">
        <f>Таб№1!AI30</f>
        <v>7</v>
      </c>
      <c r="H17" s="24">
        <f>Таб№1!AJ30</f>
        <v>2</v>
      </c>
      <c r="I17" s="24">
        <f>Таб№1!AK30</f>
        <v>1</v>
      </c>
      <c r="J17" s="25">
        <f>Таб№1!AK16</f>
        <v>3.1666666666666665</v>
      </c>
      <c r="K17" s="204">
        <f>Таб№1!AO16</f>
        <v>3.2272727272727271</v>
      </c>
    </row>
    <row r="18" spans="1:11" x14ac:dyDescent="0.2">
      <c r="A18" s="159" t="s">
        <v>81</v>
      </c>
      <c r="B18" s="24">
        <f>'выбор экзаменов'!J18</f>
        <v>7</v>
      </c>
      <c r="C18" s="14">
        <f>B18-E18</f>
        <v>6</v>
      </c>
      <c r="D18" s="23">
        <f>C18/B18</f>
        <v>0.8571428571428571</v>
      </c>
      <c r="E18" s="24">
        <f>Таб№1!AH31</f>
        <v>1</v>
      </c>
      <c r="F18" s="23">
        <f>E18/B18</f>
        <v>0.14285714285714285</v>
      </c>
      <c r="G18" s="24">
        <f>Таб№1!AI31</f>
        <v>1</v>
      </c>
      <c r="H18" s="24">
        <f>Таб№1!AJ31</f>
        <v>3</v>
      </c>
      <c r="I18" s="24">
        <f>Таб№1!AK31</f>
        <v>2</v>
      </c>
      <c r="J18" s="25">
        <f>Таб№1!AK17</f>
        <v>3.8571428571428572</v>
      </c>
      <c r="K18" s="204">
        <f>Таб№1!AO17</f>
        <v>3.8666666666666667</v>
      </c>
    </row>
    <row r="20" spans="1:11" x14ac:dyDescent="0.2">
      <c r="E20" s="192"/>
    </row>
  </sheetData>
  <mergeCells count="11">
    <mergeCell ref="K6:K7"/>
    <mergeCell ref="A3:K3"/>
    <mergeCell ref="A4:K4"/>
    <mergeCell ref="A6:A7"/>
    <mergeCell ref="B6:B7"/>
    <mergeCell ref="C6:D6"/>
    <mergeCell ref="E6:F6"/>
    <mergeCell ref="G6:G7"/>
    <mergeCell ref="H6:H7"/>
    <mergeCell ref="I6:I7"/>
    <mergeCell ref="J6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22"/>
  <sheetViews>
    <sheetView workbookViewId="0">
      <selection activeCell="F10" sqref="F10"/>
    </sheetView>
  </sheetViews>
  <sheetFormatPr defaultRowHeight="12.75" x14ac:dyDescent="0.2"/>
  <cols>
    <col min="1" max="1" width="8" customWidth="1"/>
    <col min="2" max="2" width="22.140625" customWidth="1"/>
    <col min="3" max="3" width="18" customWidth="1"/>
    <col min="4" max="4" width="15.42578125" customWidth="1"/>
    <col min="5" max="5" width="13" customWidth="1"/>
    <col min="6" max="6" width="10.7109375" customWidth="1"/>
    <col min="8" max="8" width="25.7109375" customWidth="1"/>
  </cols>
  <sheetData>
    <row r="1" spans="1:8" ht="36.75" customHeight="1" x14ac:dyDescent="0.25">
      <c r="A1" s="229" t="s">
        <v>103</v>
      </c>
      <c r="B1" s="229"/>
      <c r="C1" s="229"/>
      <c r="D1" s="229"/>
      <c r="E1" s="229"/>
      <c r="F1" s="229"/>
    </row>
    <row r="2" spans="1:8" ht="48" customHeight="1" x14ac:dyDescent="0.2">
      <c r="A2" s="1" t="s">
        <v>13</v>
      </c>
      <c r="B2" s="1" t="s">
        <v>14</v>
      </c>
      <c r="C2" s="1" t="s">
        <v>15</v>
      </c>
      <c r="D2" s="1" t="s">
        <v>8</v>
      </c>
      <c r="E2" s="1" t="s">
        <v>16</v>
      </c>
      <c r="F2" s="1" t="s">
        <v>1</v>
      </c>
      <c r="H2" s="205" t="s">
        <v>73</v>
      </c>
    </row>
    <row r="3" spans="1:8" ht="18.75" x14ac:dyDescent="0.3">
      <c r="A3" s="7">
        <v>1</v>
      </c>
      <c r="B3" s="39" t="s">
        <v>32</v>
      </c>
      <c r="C3" s="85">
        <f>'выбор экзаменов'!B9</f>
        <v>32</v>
      </c>
      <c r="D3" s="86">
        <f>Таб№1!D8</f>
        <v>0.6875</v>
      </c>
      <c r="E3" s="160">
        <v>16</v>
      </c>
      <c r="F3" s="160">
        <v>3.72</v>
      </c>
    </row>
    <row r="4" spans="1:8" ht="18.75" x14ac:dyDescent="0.3">
      <c r="A4" s="38">
        <v>2</v>
      </c>
      <c r="B4" s="39" t="s">
        <v>22</v>
      </c>
      <c r="C4" s="85">
        <f>'выбор экзаменов'!C9</f>
        <v>73</v>
      </c>
      <c r="D4" s="86">
        <f>Таб№1!H8</f>
        <v>0.58904109589041098</v>
      </c>
      <c r="E4" s="160">
        <v>14</v>
      </c>
      <c r="F4" s="160">
        <v>3.46</v>
      </c>
    </row>
    <row r="5" spans="1:8" ht="18.75" x14ac:dyDescent="0.3">
      <c r="A5" s="7">
        <v>3</v>
      </c>
      <c r="B5" s="39" t="s">
        <v>23</v>
      </c>
      <c r="C5" s="85">
        <f>'выбор экзаменов'!D9</f>
        <v>46</v>
      </c>
      <c r="D5" s="86">
        <f>Таб№1!L8</f>
        <v>0.56521739130434778</v>
      </c>
      <c r="E5" s="161">
        <v>14</v>
      </c>
      <c r="F5" s="160">
        <v>3.48</v>
      </c>
      <c r="G5" s="5"/>
    </row>
    <row r="6" spans="1:8" ht="18.75" x14ac:dyDescent="0.3">
      <c r="A6" s="123">
        <v>4</v>
      </c>
      <c r="B6" s="39" t="s">
        <v>24</v>
      </c>
      <c r="C6" s="85">
        <f>'выбор экзаменов'!E9</f>
        <v>64</v>
      </c>
      <c r="D6" s="86">
        <f>Таб№1!P8</f>
        <v>0.578125</v>
      </c>
      <c r="E6" s="161">
        <v>13</v>
      </c>
      <c r="F6" s="161">
        <v>3.4</v>
      </c>
    </row>
    <row r="7" spans="1:8" ht="18.75" x14ac:dyDescent="0.3">
      <c r="A7" s="7">
        <v>5</v>
      </c>
      <c r="B7" s="39" t="s">
        <v>25</v>
      </c>
      <c r="C7" s="85">
        <f>'выбор экзаменов'!F9</f>
        <v>71</v>
      </c>
      <c r="D7" s="86">
        <f>Таб№1!T8</f>
        <v>0.26760563380281688</v>
      </c>
      <c r="E7" s="161">
        <v>11</v>
      </c>
      <c r="F7" s="161">
        <v>3.03</v>
      </c>
    </row>
    <row r="8" spans="1:8" ht="18.75" x14ac:dyDescent="0.3">
      <c r="A8" s="123">
        <v>6</v>
      </c>
      <c r="B8" s="39" t="s">
        <v>26</v>
      </c>
      <c r="C8" s="85">
        <f>'выбор экзаменов'!G9</f>
        <v>14</v>
      </c>
      <c r="D8" s="86">
        <f>Таб№1!X8</f>
        <v>0.42857142857142855</v>
      </c>
      <c r="E8" s="161">
        <v>12</v>
      </c>
      <c r="F8" s="161">
        <v>3.21</v>
      </c>
    </row>
    <row r="9" spans="1:8" ht="18.75" x14ac:dyDescent="0.3">
      <c r="A9" s="7">
        <v>7</v>
      </c>
      <c r="B9" s="39" t="s">
        <v>27</v>
      </c>
      <c r="C9" s="85">
        <f>'выбор экзаменов'!H9</f>
        <v>43</v>
      </c>
      <c r="D9" s="86">
        <f>Таб№1!AB8</f>
        <v>0.27906976744186046</v>
      </c>
      <c r="E9" s="161">
        <v>11</v>
      </c>
      <c r="F9" s="161">
        <v>2.98</v>
      </c>
    </row>
    <row r="10" spans="1:8" ht="18.75" x14ac:dyDescent="0.3">
      <c r="A10" s="123">
        <v>8</v>
      </c>
      <c r="B10" s="39" t="s">
        <v>99</v>
      </c>
      <c r="C10" s="85">
        <f>'выбор экзаменов'!I9</f>
        <v>23</v>
      </c>
      <c r="D10" s="86">
        <f>Таб№1!AF8</f>
        <v>0.30434782608695654</v>
      </c>
      <c r="E10" s="161">
        <v>10</v>
      </c>
      <c r="F10" s="161">
        <v>2.91</v>
      </c>
    </row>
    <row r="12" spans="1:8" ht="42.75" customHeight="1" x14ac:dyDescent="0.25">
      <c r="A12" s="229" t="s">
        <v>104</v>
      </c>
      <c r="B12" s="229"/>
      <c r="C12" s="229"/>
      <c r="D12" s="229"/>
      <c r="E12" s="229"/>
      <c r="F12" s="229"/>
    </row>
    <row r="13" spans="1:8" ht="47.25" x14ac:dyDescent="0.2">
      <c r="A13" s="1" t="s">
        <v>13</v>
      </c>
      <c r="B13" s="1" t="s">
        <v>14</v>
      </c>
      <c r="C13" s="1" t="s">
        <v>15</v>
      </c>
      <c r="D13" s="1" t="s">
        <v>8</v>
      </c>
      <c r="E13" s="1" t="s">
        <v>16</v>
      </c>
      <c r="F13" s="1" t="s">
        <v>1</v>
      </c>
    </row>
    <row r="14" spans="1:8" ht="15.75" x14ac:dyDescent="0.25">
      <c r="A14" s="7">
        <v>1</v>
      </c>
      <c r="B14" s="40" t="s">
        <v>32</v>
      </c>
      <c r="C14" s="84">
        <f>'выбор экзаменов'!B8</f>
        <v>32</v>
      </c>
      <c r="D14" s="26">
        <f>Таб№1!D7</f>
        <v>0.84375</v>
      </c>
      <c r="E14" s="41">
        <v>29</v>
      </c>
      <c r="F14" s="27">
        <v>4.34</v>
      </c>
    </row>
    <row r="15" spans="1:8" ht="18.75" customHeight="1" x14ac:dyDescent="0.25">
      <c r="A15" s="41">
        <v>2</v>
      </c>
      <c r="B15" s="40" t="s">
        <v>22</v>
      </c>
      <c r="C15" s="84">
        <f>'выбор экзаменов'!C8</f>
        <v>73</v>
      </c>
      <c r="D15" s="42">
        <f>Таб№1!H7</f>
        <v>0.72602739726027399</v>
      </c>
      <c r="E15" s="41">
        <v>27</v>
      </c>
      <c r="F15" s="43">
        <v>4.05</v>
      </c>
    </row>
    <row r="16" spans="1:8" ht="18.75" customHeight="1" x14ac:dyDescent="0.25">
      <c r="A16" s="41">
        <v>4</v>
      </c>
      <c r="B16" s="40" t="s">
        <v>23</v>
      </c>
      <c r="C16" s="84">
        <f>'выбор экзаменов'!D8</f>
        <v>46</v>
      </c>
      <c r="D16" s="42">
        <f>Таб№1!L7</f>
        <v>0.67391304347826086</v>
      </c>
      <c r="E16" s="41">
        <v>27</v>
      </c>
      <c r="F16" s="43">
        <v>4.0199999999999996</v>
      </c>
    </row>
    <row r="17" spans="1:6" ht="18.75" customHeight="1" x14ac:dyDescent="0.25">
      <c r="A17" s="7">
        <v>5</v>
      </c>
      <c r="B17" s="40" t="s">
        <v>24</v>
      </c>
      <c r="C17" s="84">
        <f>'выбор экзаменов'!E8</f>
        <v>62</v>
      </c>
      <c r="D17" s="26">
        <f>Таб№1!P7</f>
        <v>0.72580645161290325</v>
      </c>
      <c r="E17" s="41">
        <v>28</v>
      </c>
      <c r="F17" s="27">
        <v>4.0999999999999996</v>
      </c>
    </row>
    <row r="18" spans="1:6" ht="18.75" customHeight="1" x14ac:dyDescent="0.25">
      <c r="A18" s="7">
        <v>3</v>
      </c>
      <c r="B18" s="40" t="s">
        <v>25</v>
      </c>
      <c r="C18" s="84">
        <f>'выбор экзаменов'!F8</f>
        <v>71</v>
      </c>
      <c r="D18" s="42">
        <f>Таб№1!T7</f>
        <v>0.71830985915492962</v>
      </c>
      <c r="E18" s="41">
        <v>27</v>
      </c>
      <c r="F18" s="43">
        <v>4.04</v>
      </c>
    </row>
    <row r="19" spans="1:6" ht="18.75" customHeight="1" x14ac:dyDescent="0.25">
      <c r="A19" s="41">
        <v>6</v>
      </c>
      <c r="B19" s="40" t="s">
        <v>26</v>
      </c>
      <c r="C19" s="84">
        <f>'выбор экзаменов'!G8</f>
        <v>14</v>
      </c>
      <c r="D19" s="42">
        <f>Таб№1!X7</f>
        <v>0.6428571428571429</v>
      </c>
      <c r="E19" s="41">
        <v>24</v>
      </c>
      <c r="F19" s="43">
        <v>3.71</v>
      </c>
    </row>
    <row r="20" spans="1:6" ht="18.75" customHeight="1" x14ac:dyDescent="0.25">
      <c r="A20" s="7">
        <v>7</v>
      </c>
      <c r="B20" s="40" t="s">
        <v>27</v>
      </c>
      <c r="C20" s="84">
        <f>'выбор экзаменов'!H8</f>
        <v>43</v>
      </c>
      <c r="D20" s="26">
        <f>Таб№1!AB7</f>
        <v>0.62790697674418605</v>
      </c>
      <c r="E20" s="41">
        <v>24</v>
      </c>
      <c r="F20" s="27">
        <v>3.88</v>
      </c>
    </row>
    <row r="21" spans="1:6" ht="15.75" x14ac:dyDescent="0.25">
      <c r="A21" s="7">
        <v>8</v>
      </c>
      <c r="B21" s="40" t="s">
        <v>99</v>
      </c>
      <c r="C21" s="84">
        <f>'выбор экзаменов'!I8</f>
        <v>22</v>
      </c>
      <c r="D21" s="26">
        <f>Таб№1!AF7</f>
        <v>0.54545454545454541</v>
      </c>
      <c r="E21" s="41">
        <v>26</v>
      </c>
      <c r="F21" s="27">
        <v>3.77</v>
      </c>
    </row>
    <row r="22" spans="1:6" ht="20.25" customHeight="1" x14ac:dyDescent="0.2">
      <c r="C22" s="205"/>
      <c r="D22" s="205"/>
      <c r="E22" s="205"/>
    </row>
  </sheetData>
  <sortState ref="A13:F19">
    <sortCondition descending="1" ref="F12"/>
  </sortState>
  <mergeCells count="2">
    <mergeCell ref="A1:F1"/>
    <mergeCell ref="A12:F1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P37"/>
  <sheetViews>
    <sheetView tabSelected="1" zoomScale="70" zoomScaleNormal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U32" sqref="U32"/>
    </sheetView>
  </sheetViews>
  <sheetFormatPr defaultRowHeight="12.75" x14ac:dyDescent="0.2"/>
  <cols>
    <col min="1" max="1" width="9.85546875" customWidth="1"/>
    <col min="2" max="2" width="11.28515625" customWidth="1"/>
    <col min="3" max="3" width="10.5703125" customWidth="1"/>
    <col min="4" max="4" width="8.28515625" customWidth="1"/>
    <col min="5" max="6" width="8.7109375" customWidth="1"/>
    <col min="7" max="7" width="8.140625" customWidth="1"/>
    <col min="8" max="8" width="8.5703125" customWidth="1"/>
    <col min="9" max="9" width="8" customWidth="1"/>
    <col min="10" max="10" width="9.7109375" customWidth="1"/>
    <col min="11" max="11" width="8.85546875" customWidth="1"/>
    <col min="12" max="12" width="8" customWidth="1"/>
    <col min="13" max="13" width="6.85546875" customWidth="1"/>
    <col min="14" max="14" width="9.42578125" customWidth="1"/>
    <col min="17" max="17" width="9.7109375" customWidth="1"/>
    <col min="18" max="18" width="10.7109375" customWidth="1"/>
    <col min="24" max="24" width="11.28515625" customWidth="1"/>
    <col min="33" max="33" width="8.7109375" style="99" customWidth="1"/>
    <col min="38" max="38" width="11" customWidth="1"/>
    <col min="39" max="39" width="10.7109375" customWidth="1"/>
    <col min="42" max="42" width="9.42578125" bestFit="1" customWidth="1"/>
  </cols>
  <sheetData>
    <row r="1" spans="1:42" s="206" customFormat="1" ht="20.25" x14ac:dyDescent="0.3">
      <c r="A1" s="230" t="s">
        <v>146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07"/>
      <c r="AF1" s="207"/>
      <c r="AG1" s="207"/>
      <c r="AH1" s="207"/>
    </row>
    <row r="2" spans="1:42" ht="9" customHeight="1" x14ac:dyDescent="0.2">
      <c r="A2" s="231"/>
      <c r="B2" s="231" t="s">
        <v>0</v>
      </c>
      <c r="C2" s="232" t="s">
        <v>10</v>
      </c>
      <c r="D2" s="231"/>
      <c r="E2" s="231"/>
      <c r="F2" s="231"/>
      <c r="G2" s="233">
        <v>2</v>
      </c>
      <c r="H2" s="233"/>
      <c r="I2" s="233"/>
      <c r="J2" s="233"/>
      <c r="K2" s="233"/>
      <c r="L2" s="233"/>
      <c r="M2" s="234">
        <v>3</v>
      </c>
      <c r="N2" s="234"/>
      <c r="O2" s="234"/>
      <c r="P2" s="234"/>
      <c r="Q2" s="234"/>
      <c r="R2" s="234"/>
      <c r="S2" s="242">
        <v>4</v>
      </c>
      <c r="T2" s="243"/>
      <c r="U2" s="243"/>
      <c r="V2" s="243"/>
      <c r="W2" s="243"/>
      <c r="X2" s="244"/>
      <c r="Y2" s="251">
        <v>5</v>
      </c>
      <c r="Z2" s="251"/>
      <c r="AA2" s="251"/>
      <c r="AB2" s="251"/>
      <c r="AC2" s="251"/>
      <c r="AD2" s="251"/>
      <c r="AE2" s="231" t="s">
        <v>16</v>
      </c>
      <c r="AF2" s="231"/>
      <c r="AG2" s="231"/>
      <c r="AH2" s="231" t="s">
        <v>1</v>
      </c>
      <c r="AI2" s="231"/>
      <c r="AJ2" s="231"/>
      <c r="AK2" s="231" t="s">
        <v>17</v>
      </c>
      <c r="AL2" s="231"/>
      <c r="AM2" s="231"/>
      <c r="AN2" s="231" t="s">
        <v>92</v>
      </c>
      <c r="AO2" s="231"/>
      <c r="AP2" s="231"/>
    </row>
    <row r="3" spans="1:42" ht="9.75" customHeight="1" x14ac:dyDescent="0.2">
      <c r="A3" s="231"/>
      <c r="B3" s="231"/>
      <c r="C3" s="232"/>
      <c r="D3" s="231"/>
      <c r="E3" s="231"/>
      <c r="F3" s="231"/>
      <c r="G3" s="233"/>
      <c r="H3" s="233"/>
      <c r="I3" s="233"/>
      <c r="J3" s="233"/>
      <c r="K3" s="233"/>
      <c r="L3" s="233"/>
      <c r="M3" s="234"/>
      <c r="N3" s="234"/>
      <c r="O3" s="234"/>
      <c r="P3" s="234"/>
      <c r="Q3" s="234"/>
      <c r="R3" s="234"/>
      <c r="S3" s="245"/>
      <c r="T3" s="246"/>
      <c r="U3" s="246"/>
      <c r="V3" s="246"/>
      <c r="W3" s="246"/>
      <c r="X3" s="247"/>
      <c r="Y3" s="251"/>
      <c r="Z3" s="251"/>
      <c r="AA3" s="251"/>
      <c r="AB3" s="251"/>
      <c r="AC3" s="251"/>
      <c r="AD3" s="25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</row>
    <row r="4" spans="1:42" ht="2.25" hidden="1" customHeight="1" x14ac:dyDescent="0.2">
      <c r="A4" s="231"/>
      <c r="B4" s="231"/>
      <c r="C4" s="232"/>
      <c r="D4" s="231"/>
      <c r="E4" s="231"/>
      <c r="F4" s="231"/>
      <c r="G4" s="233"/>
      <c r="H4" s="233"/>
      <c r="I4" s="233"/>
      <c r="J4" s="233"/>
      <c r="K4" s="233"/>
      <c r="L4" s="233"/>
      <c r="M4" s="234"/>
      <c r="N4" s="234"/>
      <c r="O4" s="234"/>
      <c r="P4" s="234"/>
      <c r="Q4" s="234"/>
      <c r="R4" s="234"/>
      <c r="S4" s="245"/>
      <c r="T4" s="246"/>
      <c r="U4" s="246"/>
      <c r="V4" s="246"/>
      <c r="W4" s="246"/>
      <c r="X4" s="247"/>
      <c r="Y4" s="251"/>
      <c r="Z4" s="251"/>
      <c r="AA4" s="251"/>
      <c r="AB4" s="251"/>
      <c r="AC4" s="251"/>
      <c r="AD4" s="25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</row>
    <row r="5" spans="1:42" ht="15.75" hidden="1" customHeight="1" x14ac:dyDescent="0.2">
      <c r="A5" s="231"/>
      <c r="B5" s="231"/>
      <c r="C5" s="232"/>
      <c r="D5" s="231"/>
      <c r="E5" s="231"/>
      <c r="F5" s="231"/>
      <c r="G5" s="233"/>
      <c r="H5" s="233"/>
      <c r="I5" s="233"/>
      <c r="J5" s="233"/>
      <c r="K5" s="233"/>
      <c r="L5" s="233"/>
      <c r="M5" s="234"/>
      <c r="N5" s="234"/>
      <c r="O5" s="234"/>
      <c r="P5" s="234"/>
      <c r="Q5" s="234"/>
      <c r="R5" s="234"/>
      <c r="S5" s="245"/>
      <c r="T5" s="246"/>
      <c r="U5" s="246"/>
      <c r="V5" s="246"/>
      <c r="W5" s="246"/>
      <c r="X5" s="247"/>
      <c r="Y5" s="251"/>
      <c r="Z5" s="251"/>
      <c r="AA5" s="251"/>
      <c r="AB5" s="251"/>
      <c r="AC5" s="251"/>
      <c r="AD5" s="25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</row>
    <row r="6" spans="1:42" ht="15.75" hidden="1" customHeight="1" x14ac:dyDescent="0.2">
      <c r="A6" s="231"/>
      <c r="B6" s="231"/>
      <c r="C6" s="232"/>
      <c r="D6" s="231"/>
      <c r="E6" s="231"/>
      <c r="F6" s="231"/>
      <c r="G6" s="233"/>
      <c r="H6" s="233"/>
      <c r="I6" s="233"/>
      <c r="J6" s="233"/>
      <c r="K6" s="233"/>
      <c r="L6" s="233"/>
      <c r="M6" s="234"/>
      <c r="N6" s="234"/>
      <c r="O6" s="234"/>
      <c r="P6" s="234"/>
      <c r="Q6" s="234"/>
      <c r="R6" s="234"/>
      <c r="S6" s="245"/>
      <c r="T6" s="246"/>
      <c r="U6" s="246"/>
      <c r="V6" s="246"/>
      <c r="W6" s="246"/>
      <c r="X6" s="247"/>
      <c r="Y6" s="251"/>
      <c r="Z6" s="251"/>
      <c r="AA6" s="251"/>
      <c r="AB6" s="251"/>
      <c r="AC6" s="251"/>
      <c r="AD6" s="25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</row>
    <row r="7" spans="1:42" ht="15.75" hidden="1" customHeight="1" x14ac:dyDescent="0.2">
      <c r="A7" s="231"/>
      <c r="B7" s="231"/>
      <c r="C7" s="232"/>
      <c r="D7" s="231"/>
      <c r="E7" s="231"/>
      <c r="F7" s="231"/>
      <c r="G7" s="233"/>
      <c r="H7" s="233"/>
      <c r="I7" s="233"/>
      <c r="J7" s="233"/>
      <c r="K7" s="233"/>
      <c r="L7" s="233"/>
      <c r="M7" s="234"/>
      <c r="N7" s="234"/>
      <c r="O7" s="234"/>
      <c r="P7" s="234"/>
      <c r="Q7" s="234"/>
      <c r="R7" s="234"/>
      <c r="S7" s="245"/>
      <c r="T7" s="246"/>
      <c r="U7" s="246"/>
      <c r="V7" s="246"/>
      <c r="W7" s="246"/>
      <c r="X7" s="247"/>
      <c r="Y7" s="251"/>
      <c r="Z7" s="251"/>
      <c r="AA7" s="251"/>
      <c r="AB7" s="251"/>
      <c r="AC7" s="251"/>
      <c r="AD7" s="25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</row>
    <row r="8" spans="1:42" ht="15.75" hidden="1" customHeight="1" x14ac:dyDescent="0.2">
      <c r="A8" s="231"/>
      <c r="B8" s="231"/>
      <c r="C8" s="232"/>
      <c r="D8" s="231"/>
      <c r="E8" s="231"/>
      <c r="F8" s="231"/>
      <c r="G8" s="233"/>
      <c r="H8" s="233"/>
      <c r="I8" s="233"/>
      <c r="J8" s="233"/>
      <c r="K8" s="233"/>
      <c r="L8" s="233"/>
      <c r="M8" s="234"/>
      <c r="N8" s="234"/>
      <c r="O8" s="234"/>
      <c r="P8" s="234"/>
      <c r="Q8" s="234"/>
      <c r="R8" s="234"/>
      <c r="S8" s="248"/>
      <c r="T8" s="249"/>
      <c r="U8" s="249"/>
      <c r="V8" s="249"/>
      <c r="W8" s="249"/>
      <c r="X8" s="250"/>
      <c r="Y8" s="251"/>
      <c r="Z8" s="251"/>
      <c r="AA8" s="251"/>
      <c r="AB8" s="251"/>
      <c r="AC8" s="251"/>
      <c r="AD8" s="25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</row>
    <row r="9" spans="1:42" ht="16.5" customHeight="1" x14ac:dyDescent="0.2">
      <c r="A9" s="231"/>
      <c r="B9" s="231"/>
      <c r="C9" s="232"/>
      <c r="D9" s="231"/>
      <c r="E9" s="231"/>
      <c r="F9" s="231"/>
      <c r="G9" s="233">
        <v>2020</v>
      </c>
      <c r="H9" s="233"/>
      <c r="I9" s="233">
        <v>2021</v>
      </c>
      <c r="J9" s="233"/>
      <c r="K9" s="233">
        <v>2022</v>
      </c>
      <c r="L9" s="233"/>
      <c r="M9" s="236">
        <v>2020</v>
      </c>
      <c r="N9" s="237"/>
      <c r="O9" s="236">
        <v>2021</v>
      </c>
      <c r="P9" s="237"/>
      <c r="Q9" s="236">
        <v>2022</v>
      </c>
      <c r="R9" s="237"/>
      <c r="S9" s="240">
        <v>2020</v>
      </c>
      <c r="T9" s="241"/>
      <c r="U9" s="240">
        <v>2021</v>
      </c>
      <c r="V9" s="241"/>
      <c r="W9" s="240">
        <v>2022</v>
      </c>
      <c r="X9" s="241"/>
      <c r="Y9" s="238">
        <v>2020</v>
      </c>
      <c r="Z9" s="239"/>
      <c r="AA9" s="238">
        <v>2021</v>
      </c>
      <c r="AB9" s="239"/>
      <c r="AC9" s="238">
        <v>2022</v>
      </c>
      <c r="AD9" s="239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</row>
    <row r="10" spans="1:42" ht="12.75" customHeight="1" x14ac:dyDescent="0.2">
      <c r="A10" s="231"/>
      <c r="B10" s="231"/>
      <c r="C10" s="232"/>
      <c r="D10" s="232">
        <v>2020</v>
      </c>
      <c r="E10" s="232">
        <v>2021</v>
      </c>
      <c r="F10" s="232">
        <v>2022</v>
      </c>
      <c r="G10" s="235" t="s">
        <v>19</v>
      </c>
      <c r="H10" s="235" t="s">
        <v>18</v>
      </c>
      <c r="I10" s="235" t="s">
        <v>19</v>
      </c>
      <c r="J10" s="235" t="s">
        <v>18</v>
      </c>
      <c r="K10" s="235" t="s">
        <v>19</v>
      </c>
      <c r="L10" s="235" t="s">
        <v>18</v>
      </c>
      <c r="M10" s="252" t="s">
        <v>19</v>
      </c>
      <c r="N10" s="252" t="s">
        <v>18</v>
      </c>
      <c r="O10" s="252" t="s">
        <v>19</v>
      </c>
      <c r="P10" s="252" t="s">
        <v>18</v>
      </c>
      <c r="Q10" s="252" t="s">
        <v>19</v>
      </c>
      <c r="R10" s="252" t="s">
        <v>18</v>
      </c>
      <c r="S10" s="259" t="s">
        <v>19</v>
      </c>
      <c r="T10" s="259" t="s">
        <v>18</v>
      </c>
      <c r="U10" s="259" t="s">
        <v>19</v>
      </c>
      <c r="V10" s="259" t="s">
        <v>18</v>
      </c>
      <c r="W10" s="259" t="s">
        <v>19</v>
      </c>
      <c r="X10" s="259" t="s">
        <v>18</v>
      </c>
      <c r="Y10" s="258" t="s">
        <v>19</v>
      </c>
      <c r="Z10" s="258" t="s">
        <v>18</v>
      </c>
      <c r="AA10" s="258" t="s">
        <v>19</v>
      </c>
      <c r="AB10" s="258" t="s">
        <v>18</v>
      </c>
      <c r="AC10" s="258" t="s">
        <v>19</v>
      </c>
      <c r="AD10" s="258" t="s">
        <v>18</v>
      </c>
      <c r="AE10" s="255">
        <v>2020</v>
      </c>
      <c r="AF10" s="255">
        <v>2021</v>
      </c>
      <c r="AG10" s="255">
        <v>2022</v>
      </c>
      <c r="AH10" s="255">
        <v>2020</v>
      </c>
      <c r="AI10" s="255">
        <v>2021</v>
      </c>
      <c r="AJ10" s="255">
        <v>2022</v>
      </c>
      <c r="AK10" s="255">
        <v>2020</v>
      </c>
      <c r="AL10" s="255">
        <v>2021</v>
      </c>
      <c r="AM10" s="255">
        <v>2022</v>
      </c>
      <c r="AN10" s="255">
        <v>2020</v>
      </c>
      <c r="AO10" s="255">
        <v>2021</v>
      </c>
      <c r="AP10" s="255">
        <v>2022</v>
      </c>
    </row>
    <row r="11" spans="1:42" x14ac:dyDescent="0.2">
      <c r="A11" s="231"/>
      <c r="B11" s="231"/>
      <c r="C11" s="232"/>
      <c r="D11" s="232"/>
      <c r="E11" s="232"/>
      <c r="F11" s="232"/>
      <c r="G11" s="235"/>
      <c r="H11" s="235"/>
      <c r="I11" s="235"/>
      <c r="J11" s="235"/>
      <c r="K11" s="235"/>
      <c r="L11" s="235"/>
      <c r="M11" s="252"/>
      <c r="N11" s="252"/>
      <c r="O11" s="252"/>
      <c r="P11" s="252"/>
      <c r="Q11" s="252"/>
      <c r="R11" s="252"/>
      <c r="S11" s="259"/>
      <c r="T11" s="259"/>
      <c r="U11" s="259"/>
      <c r="V11" s="259"/>
      <c r="W11" s="259"/>
      <c r="X11" s="259"/>
      <c r="Y11" s="258"/>
      <c r="Z11" s="258"/>
      <c r="AA11" s="258"/>
      <c r="AB11" s="258"/>
      <c r="AC11" s="258"/>
      <c r="AD11" s="258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</row>
    <row r="12" spans="1:42" x14ac:dyDescent="0.2">
      <c r="A12" s="231"/>
      <c r="B12" s="231"/>
      <c r="C12" s="232"/>
      <c r="D12" s="232"/>
      <c r="E12" s="232"/>
      <c r="F12" s="232"/>
      <c r="G12" s="235"/>
      <c r="H12" s="235"/>
      <c r="I12" s="235"/>
      <c r="J12" s="235"/>
      <c r="K12" s="235"/>
      <c r="L12" s="235"/>
      <c r="M12" s="252"/>
      <c r="N12" s="252"/>
      <c r="O12" s="252"/>
      <c r="P12" s="252"/>
      <c r="Q12" s="252"/>
      <c r="R12" s="252"/>
      <c r="S12" s="259"/>
      <c r="T12" s="259"/>
      <c r="U12" s="259"/>
      <c r="V12" s="259"/>
      <c r="W12" s="259"/>
      <c r="X12" s="259"/>
      <c r="Y12" s="258"/>
      <c r="Z12" s="258"/>
      <c r="AA12" s="258"/>
      <c r="AB12" s="258"/>
      <c r="AC12" s="258"/>
      <c r="AD12" s="258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</row>
    <row r="13" spans="1:42" x14ac:dyDescent="0.2">
      <c r="A13" s="231"/>
      <c r="B13" s="231"/>
      <c r="C13" s="232"/>
      <c r="D13" s="232"/>
      <c r="E13" s="232"/>
      <c r="F13" s="232"/>
      <c r="G13" s="235"/>
      <c r="H13" s="235"/>
      <c r="I13" s="235"/>
      <c r="J13" s="235"/>
      <c r="K13" s="235"/>
      <c r="L13" s="235"/>
      <c r="M13" s="252"/>
      <c r="N13" s="252"/>
      <c r="O13" s="252"/>
      <c r="P13" s="252"/>
      <c r="Q13" s="252"/>
      <c r="R13" s="252"/>
      <c r="S13" s="259"/>
      <c r="T13" s="259"/>
      <c r="U13" s="259"/>
      <c r="V13" s="259"/>
      <c r="W13" s="259"/>
      <c r="X13" s="259"/>
      <c r="Y13" s="258"/>
      <c r="Z13" s="258"/>
      <c r="AA13" s="258"/>
      <c r="AB13" s="258"/>
      <c r="AC13" s="258"/>
      <c r="AD13" s="258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</row>
    <row r="14" spans="1:42" x14ac:dyDescent="0.2">
      <c r="A14" s="231"/>
      <c r="B14" s="231"/>
      <c r="C14" s="232"/>
      <c r="D14" s="232"/>
      <c r="E14" s="232"/>
      <c r="F14" s="232"/>
      <c r="G14" s="235"/>
      <c r="H14" s="235"/>
      <c r="I14" s="235"/>
      <c r="J14" s="235"/>
      <c r="K14" s="235"/>
      <c r="L14" s="235"/>
      <c r="M14" s="252"/>
      <c r="N14" s="252"/>
      <c r="O14" s="252"/>
      <c r="P14" s="252"/>
      <c r="Q14" s="252"/>
      <c r="R14" s="252"/>
      <c r="S14" s="259"/>
      <c r="T14" s="259"/>
      <c r="U14" s="259"/>
      <c r="V14" s="259"/>
      <c r="W14" s="259"/>
      <c r="X14" s="259"/>
      <c r="Y14" s="258"/>
      <c r="Z14" s="258"/>
      <c r="AA14" s="258"/>
      <c r="AB14" s="258"/>
      <c r="AC14" s="258"/>
      <c r="AD14" s="258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</row>
    <row r="15" spans="1:42" x14ac:dyDescent="0.2">
      <c r="A15" s="231"/>
      <c r="B15" s="231"/>
      <c r="C15" s="232"/>
      <c r="D15" s="232"/>
      <c r="E15" s="232"/>
      <c r="F15" s="232"/>
      <c r="G15" s="235"/>
      <c r="H15" s="235"/>
      <c r="I15" s="235"/>
      <c r="J15" s="235"/>
      <c r="K15" s="235"/>
      <c r="L15" s="235"/>
      <c r="M15" s="252"/>
      <c r="N15" s="252"/>
      <c r="O15" s="252"/>
      <c r="P15" s="252"/>
      <c r="Q15" s="252"/>
      <c r="R15" s="252"/>
      <c r="S15" s="259"/>
      <c r="T15" s="259"/>
      <c r="U15" s="259"/>
      <c r="V15" s="259"/>
      <c r="W15" s="259"/>
      <c r="X15" s="259"/>
      <c r="Y15" s="258"/>
      <c r="Z15" s="258"/>
      <c r="AA15" s="258"/>
      <c r="AB15" s="258"/>
      <c r="AC15" s="258"/>
      <c r="AD15" s="258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</row>
    <row r="16" spans="1:42" ht="15.75" x14ac:dyDescent="0.25">
      <c r="A16" s="253">
        <v>1</v>
      </c>
      <c r="B16" s="253" t="s">
        <v>79</v>
      </c>
      <c r="C16" s="3" t="s">
        <v>21</v>
      </c>
      <c r="D16" s="9"/>
      <c r="E16" s="41">
        <v>56</v>
      </c>
      <c r="F16" s="9">
        <f>K16+Q16+W16+AC16</f>
        <v>32</v>
      </c>
      <c r="G16" s="76">
        <v>0</v>
      </c>
      <c r="H16" s="105">
        <f>G16*100%/F16</f>
        <v>0</v>
      </c>
      <c r="I16" s="76">
        <v>0</v>
      </c>
      <c r="J16" s="105">
        <f t="shared" ref="J16:J33" si="0">I16*100%/F16</f>
        <v>0</v>
      </c>
      <c r="K16" s="76">
        <v>0</v>
      </c>
      <c r="L16" s="110">
        <f>K16*100%/F16</f>
        <v>0</v>
      </c>
      <c r="M16" s="111">
        <v>0</v>
      </c>
      <c r="N16" s="112">
        <f>M16*100%/F16</f>
        <v>0</v>
      </c>
      <c r="O16" s="31">
        <v>6</v>
      </c>
      <c r="P16" s="106">
        <f>O16*100%/F16</f>
        <v>0.1875</v>
      </c>
      <c r="Q16" s="31">
        <v>5</v>
      </c>
      <c r="R16" s="113">
        <f>Q16*100%/F16</f>
        <v>0.15625</v>
      </c>
      <c r="S16" s="119">
        <v>0</v>
      </c>
      <c r="T16" s="120">
        <f>S16*100%/F16</f>
        <v>0</v>
      </c>
      <c r="U16" s="119">
        <v>24</v>
      </c>
      <c r="V16" s="107">
        <f>U16*100%/F16</f>
        <v>0.75</v>
      </c>
      <c r="W16" s="33">
        <v>11</v>
      </c>
      <c r="X16" s="114">
        <f>W16*100%/F16</f>
        <v>0.34375</v>
      </c>
      <c r="Y16" s="115">
        <v>0</v>
      </c>
      <c r="Z16" s="116">
        <f>Y16*100%/F16</f>
        <v>0</v>
      </c>
      <c r="AA16" s="115">
        <v>26</v>
      </c>
      <c r="AB16" s="108">
        <f>AA16*100%/F16</f>
        <v>0.8125</v>
      </c>
      <c r="AC16" s="32">
        <v>16</v>
      </c>
      <c r="AD16" s="108">
        <f>AC16/F16</f>
        <v>0.5</v>
      </c>
      <c r="AE16" s="129"/>
      <c r="AF16" s="129">
        <v>27</v>
      </c>
      <c r="AG16" s="129">
        <v>29</v>
      </c>
      <c r="AH16" s="129"/>
      <c r="AI16" s="130">
        <v>4.3</v>
      </c>
      <c r="AJ16" s="130">
        <v>4.34</v>
      </c>
      <c r="AK16" s="109" t="e">
        <f>(D16-G16)/D16</f>
        <v>#DIV/0!</v>
      </c>
      <c r="AL16" s="109">
        <f>(E16-I16)/E16</f>
        <v>1</v>
      </c>
      <c r="AM16" s="109">
        <f>(F16-K16)/F16</f>
        <v>1</v>
      </c>
      <c r="AN16" s="109" t="e">
        <f>(Y16+S16)/D16</f>
        <v>#DIV/0!</v>
      </c>
      <c r="AO16" s="109">
        <f>(AA16+U16)/E16</f>
        <v>0.8928571428571429</v>
      </c>
      <c r="AP16" s="109">
        <f>(AC16+W16)/F16</f>
        <v>0.84375</v>
      </c>
    </row>
    <row r="17" spans="1:42" ht="15.75" x14ac:dyDescent="0.25">
      <c r="A17" s="253"/>
      <c r="B17" s="253"/>
      <c r="C17" s="104" t="s">
        <v>20</v>
      </c>
      <c r="D17" s="9"/>
      <c r="E17" s="41">
        <v>56</v>
      </c>
      <c r="F17" s="9">
        <f t="shared" ref="F17:F31" si="1">K17+Q17+W17+AC17</f>
        <v>32</v>
      </c>
      <c r="G17" s="76">
        <v>0</v>
      </c>
      <c r="H17" s="105">
        <f t="shared" ref="H17:H33" si="2">G17*100%/F17</f>
        <v>0</v>
      </c>
      <c r="I17" s="76">
        <v>0</v>
      </c>
      <c r="J17" s="105">
        <f t="shared" si="0"/>
        <v>0</v>
      </c>
      <c r="K17" s="76">
        <v>0</v>
      </c>
      <c r="L17" s="110">
        <f t="shared" ref="L17:L33" si="3">K17*100%/F17</f>
        <v>0</v>
      </c>
      <c r="M17" s="111">
        <v>0</v>
      </c>
      <c r="N17" s="112">
        <f t="shared" ref="N17:N33" si="4">M17*100%/F17</f>
        <v>0</v>
      </c>
      <c r="O17" s="31">
        <v>15</v>
      </c>
      <c r="P17" s="106">
        <f t="shared" ref="P17:P33" si="5">O17*100%/F17</f>
        <v>0.46875</v>
      </c>
      <c r="Q17" s="31">
        <v>8</v>
      </c>
      <c r="R17" s="113">
        <f t="shared" ref="R17:R33" si="6">Q17*100%/F17</f>
        <v>0.25</v>
      </c>
      <c r="S17" s="119">
        <v>0</v>
      </c>
      <c r="T17" s="120">
        <f t="shared" ref="T17:T33" si="7">S17*100%/F17</f>
        <v>0</v>
      </c>
      <c r="U17" s="119">
        <v>35</v>
      </c>
      <c r="V17" s="107">
        <f t="shared" ref="V17:V33" si="8">U17*100%/F17</f>
        <v>1.09375</v>
      </c>
      <c r="W17" s="33">
        <v>21</v>
      </c>
      <c r="X17" s="114">
        <f t="shared" ref="X17:X33" si="9">W17*100%/F17</f>
        <v>0.65625</v>
      </c>
      <c r="Y17" s="115">
        <v>0</v>
      </c>
      <c r="Z17" s="116">
        <f t="shared" ref="Z17:Z33" si="10">Y17*100%/F17</f>
        <v>0</v>
      </c>
      <c r="AA17" s="115">
        <v>6</v>
      </c>
      <c r="AB17" s="108">
        <f t="shared" ref="AB17:AB33" si="11">AA17*100%/F17</f>
        <v>0.1875</v>
      </c>
      <c r="AC17" s="32">
        <v>3</v>
      </c>
      <c r="AD17" s="108">
        <f t="shared" ref="AD17:AD33" si="12">AC17/F17</f>
        <v>9.375E-2</v>
      </c>
      <c r="AE17" s="129"/>
      <c r="AF17" s="129">
        <v>17</v>
      </c>
      <c r="AG17" s="129">
        <v>16</v>
      </c>
      <c r="AH17" s="129"/>
      <c r="AI17" s="130">
        <v>3.84</v>
      </c>
      <c r="AJ17" s="130">
        <v>3.84</v>
      </c>
      <c r="AK17" s="109" t="e">
        <f t="shared" ref="AK17:AK29" si="13">(D17-G17)/D17</f>
        <v>#DIV/0!</v>
      </c>
      <c r="AL17" s="109">
        <f t="shared" ref="AL17:AL29" si="14">(E17-I17)/E17</f>
        <v>1</v>
      </c>
      <c r="AM17" s="109">
        <f t="shared" ref="AM17:AM28" si="15">(F17-K17)/F17</f>
        <v>1</v>
      </c>
      <c r="AN17" s="109" t="e">
        <f>(Y17+S17)/D17</f>
        <v>#DIV/0!</v>
      </c>
      <c r="AO17" s="109">
        <f t="shared" ref="AO17:AO28" si="16">(AA17+U17)/E17</f>
        <v>0.7321428571428571</v>
      </c>
      <c r="AP17" s="109">
        <f t="shared" ref="AP17:AP28" si="17">(AC17+W17)/F17</f>
        <v>0.75</v>
      </c>
    </row>
    <row r="18" spans="1:42" ht="15.75" x14ac:dyDescent="0.25">
      <c r="A18" s="253">
        <v>2</v>
      </c>
      <c r="B18" s="254" t="s">
        <v>2</v>
      </c>
      <c r="C18" s="104" t="s">
        <v>21</v>
      </c>
      <c r="D18" s="9"/>
      <c r="E18" s="41">
        <v>68</v>
      </c>
      <c r="F18" s="9">
        <f t="shared" si="1"/>
        <v>74</v>
      </c>
      <c r="G18" s="76">
        <v>0</v>
      </c>
      <c r="H18" s="105">
        <f t="shared" si="2"/>
        <v>0</v>
      </c>
      <c r="I18" s="76">
        <v>1</v>
      </c>
      <c r="J18" s="105">
        <f>I18*100%/F18</f>
        <v>1.3513513513513514E-2</v>
      </c>
      <c r="K18" s="76">
        <v>0</v>
      </c>
      <c r="L18" s="110">
        <f t="shared" si="3"/>
        <v>0</v>
      </c>
      <c r="M18" s="111">
        <v>0</v>
      </c>
      <c r="N18" s="112">
        <f t="shared" si="4"/>
        <v>0</v>
      </c>
      <c r="O18" s="31">
        <v>24</v>
      </c>
      <c r="P18" s="106">
        <f t="shared" si="5"/>
        <v>0.32432432432432434</v>
      </c>
      <c r="Q18" s="31">
        <v>19</v>
      </c>
      <c r="R18" s="113">
        <f t="shared" si="6"/>
        <v>0.25675675675675674</v>
      </c>
      <c r="S18" s="119">
        <v>0</v>
      </c>
      <c r="T18" s="120">
        <f t="shared" si="7"/>
        <v>0</v>
      </c>
      <c r="U18" s="119">
        <v>33</v>
      </c>
      <c r="V18" s="107">
        <f t="shared" si="8"/>
        <v>0.44594594594594594</v>
      </c>
      <c r="W18" s="33">
        <v>30</v>
      </c>
      <c r="X18" s="114">
        <f t="shared" si="9"/>
        <v>0.40540540540540543</v>
      </c>
      <c r="Y18" s="115">
        <v>0</v>
      </c>
      <c r="Z18" s="116">
        <f t="shared" si="10"/>
        <v>0</v>
      </c>
      <c r="AA18" s="115">
        <v>10</v>
      </c>
      <c r="AB18" s="108">
        <f t="shared" si="11"/>
        <v>0.13513513513513514</v>
      </c>
      <c r="AC18" s="32">
        <v>25</v>
      </c>
      <c r="AD18" s="108">
        <f t="shared" si="12"/>
        <v>0.33783783783783783</v>
      </c>
      <c r="AE18" s="129"/>
      <c r="AF18" s="129">
        <v>25</v>
      </c>
      <c r="AG18" s="129">
        <v>27</v>
      </c>
      <c r="AH18" s="129"/>
      <c r="AI18" s="130">
        <v>3.76</v>
      </c>
      <c r="AJ18" s="130">
        <v>4.08</v>
      </c>
      <c r="AK18" s="109" t="e">
        <f t="shared" si="13"/>
        <v>#DIV/0!</v>
      </c>
      <c r="AL18" s="109">
        <f t="shared" si="14"/>
        <v>0.98529411764705888</v>
      </c>
      <c r="AM18" s="109">
        <f t="shared" si="15"/>
        <v>1</v>
      </c>
      <c r="AN18" s="109" t="e">
        <f t="shared" ref="AN18:AN28" si="18">(Y18+S18)/D18</f>
        <v>#DIV/0!</v>
      </c>
      <c r="AO18" s="109">
        <f t="shared" si="16"/>
        <v>0.63235294117647056</v>
      </c>
      <c r="AP18" s="109">
        <f t="shared" si="17"/>
        <v>0.7432432432432432</v>
      </c>
    </row>
    <row r="19" spans="1:42" ht="15.75" x14ac:dyDescent="0.25">
      <c r="A19" s="253"/>
      <c r="B19" s="254"/>
      <c r="C19" s="104" t="s">
        <v>20</v>
      </c>
      <c r="D19" s="9"/>
      <c r="E19" s="9">
        <v>68</v>
      </c>
      <c r="F19" s="9">
        <f t="shared" si="1"/>
        <v>74</v>
      </c>
      <c r="G19" s="76">
        <v>0</v>
      </c>
      <c r="H19" s="105">
        <f t="shared" si="2"/>
        <v>0</v>
      </c>
      <c r="I19" s="76">
        <v>2</v>
      </c>
      <c r="J19" s="105">
        <f t="shared" si="0"/>
        <v>2.7027027027027029E-2</v>
      </c>
      <c r="K19" s="76">
        <v>2</v>
      </c>
      <c r="L19" s="110">
        <f t="shared" si="3"/>
        <v>2.7027027027027029E-2</v>
      </c>
      <c r="M19" s="111">
        <v>0</v>
      </c>
      <c r="N19" s="112">
        <f t="shared" si="4"/>
        <v>0</v>
      </c>
      <c r="O19" s="31">
        <v>35</v>
      </c>
      <c r="P19" s="106">
        <f t="shared" si="5"/>
        <v>0.47297297297297297</v>
      </c>
      <c r="Q19" s="31">
        <v>24</v>
      </c>
      <c r="R19" s="113">
        <f t="shared" si="6"/>
        <v>0.32432432432432434</v>
      </c>
      <c r="S19" s="119">
        <v>0</v>
      </c>
      <c r="T19" s="120">
        <f t="shared" si="7"/>
        <v>0</v>
      </c>
      <c r="U19" s="119">
        <v>30</v>
      </c>
      <c r="V19" s="107">
        <f t="shared" si="8"/>
        <v>0.40540540540540543</v>
      </c>
      <c r="W19" s="33">
        <v>44</v>
      </c>
      <c r="X19" s="114">
        <f t="shared" si="9"/>
        <v>0.59459459459459463</v>
      </c>
      <c r="Y19" s="115">
        <v>0</v>
      </c>
      <c r="Z19" s="116">
        <f t="shared" si="10"/>
        <v>0</v>
      </c>
      <c r="AA19" s="115">
        <v>1</v>
      </c>
      <c r="AB19" s="108">
        <f t="shared" si="11"/>
        <v>1.3513513513513514E-2</v>
      </c>
      <c r="AC19" s="32">
        <v>4</v>
      </c>
      <c r="AD19" s="108">
        <f t="shared" si="12"/>
        <v>5.4054054054054057E-2</v>
      </c>
      <c r="AE19" s="129"/>
      <c r="AF19" s="129">
        <v>13</v>
      </c>
      <c r="AG19" s="129">
        <v>14</v>
      </c>
      <c r="AH19" s="129"/>
      <c r="AI19" s="130">
        <v>3.35</v>
      </c>
      <c r="AJ19" s="130">
        <v>3.68</v>
      </c>
      <c r="AK19" s="109" t="e">
        <f t="shared" si="13"/>
        <v>#DIV/0!</v>
      </c>
      <c r="AL19" s="109">
        <f t="shared" si="14"/>
        <v>0.97058823529411764</v>
      </c>
      <c r="AM19" s="109">
        <f t="shared" si="15"/>
        <v>0.97297297297297303</v>
      </c>
      <c r="AN19" s="109" t="e">
        <f t="shared" si="18"/>
        <v>#DIV/0!</v>
      </c>
      <c r="AO19" s="109">
        <f t="shared" si="16"/>
        <v>0.45588235294117646</v>
      </c>
      <c r="AP19" s="109">
        <f t="shared" si="17"/>
        <v>0.64864864864864868</v>
      </c>
    </row>
    <row r="20" spans="1:42" ht="15.75" x14ac:dyDescent="0.25">
      <c r="A20" s="253">
        <v>3</v>
      </c>
      <c r="B20" s="254" t="s">
        <v>3</v>
      </c>
      <c r="C20" s="104" t="s">
        <v>21</v>
      </c>
      <c r="D20" s="9"/>
      <c r="E20" s="9">
        <v>40</v>
      </c>
      <c r="F20" s="9">
        <f t="shared" si="1"/>
        <v>46</v>
      </c>
      <c r="G20" s="76">
        <v>0</v>
      </c>
      <c r="H20" s="105">
        <f t="shared" si="2"/>
        <v>0</v>
      </c>
      <c r="I20" s="76">
        <v>0</v>
      </c>
      <c r="J20" s="105">
        <f t="shared" si="0"/>
        <v>0</v>
      </c>
      <c r="K20" s="76">
        <v>1</v>
      </c>
      <c r="L20" s="110">
        <f t="shared" si="3"/>
        <v>2.1739130434782608E-2</v>
      </c>
      <c r="M20" s="111">
        <v>0</v>
      </c>
      <c r="N20" s="112">
        <f t="shared" si="4"/>
        <v>0</v>
      </c>
      <c r="O20" s="31">
        <v>20</v>
      </c>
      <c r="P20" s="106">
        <f t="shared" si="5"/>
        <v>0.43478260869565216</v>
      </c>
      <c r="Q20" s="31">
        <v>14</v>
      </c>
      <c r="R20" s="113">
        <f t="shared" si="6"/>
        <v>0.30434782608695654</v>
      </c>
      <c r="S20" s="119">
        <v>0</v>
      </c>
      <c r="T20" s="120">
        <f t="shared" si="7"/>
        <v>0</v>
      </c>
      <c r="U20" s="119">
        <v>13</v>
      </c>
      <c r="V20" s="107">
        <f t="shared" si="8"/>
        <v>0.28260869565217389</v>
      </c>
      <c r="W20" s="33">
        <v>14</v>
      </c>
      <c r="X20" s="114">
        <f t="shared" si="9"/>
        <v>0.30434782608695654</v>
      </c>
      <c r="Y20" s="115">
        <v>0</v>
      </c>
      <c r="Z20" s="116">
        <f t="shared" si="10"/>
        <v>0</v>
      </c>
      <c r="AA20" s="115">
        <v>7</v>
      </c>
      <c r="AB20" s="108">
        <f t="shared" si="11"/>
        <v>0.15217391304347827</v>
      </c>
      <c r="AC20" s="32">
        <v>17</v>
      </c>
      <c r="AD20" s="108">
        <f t="shared" si="12"/>
        <v>0.36956521739130432</v>
      </c>
      <c r="AE20" s="129"/>
      <c r="AF20" s="129">
        <v>23</v>
      </c>
      <c r="AG20" s="129">
        <v>27</v>
      </c>
      <c r="AH20" s="129"/>
      <c r="AI20" s="130">
        <v>3.6</v>
      </c>
      <c r="AJ20" s="130">
        <v>4.0199999999999996</v>
      </c>
      <c r="AK20" s="109" t="e">
        <f t="shared" si="13"/>
        <v>#DIV/0!</v>
      </c>
      <c r="AL20" s="109">
        <f t="shared" si="14"/>
        <v>1</v>
      </c>
      <c r="AM20" s="109">
        <f t="shared" si="15"/>
        <v>0.97826086956521741</v>
      </c>
      <c r="AN20" s="109" t="e">
        <f t="shared" si="18"/>
        <v>#DIV/0!</v>
      </c>
      <c r="AO20" s="109">
        <f t="shared" si="16"/>
        <v>0.5</v>
      </c>
      <c r="AP20" s="109">
        <f t="shared" si="17"/>
        <v>0.67391304347826086</v>
      </c>
    </row>
    <row r="21" spans="1:42" ht="15.75" x14ac:dyDescent="0.25">
      <c r="A21" s="253"/>
      <c r="B21" s="254"/>
      <c r="C21" s="104" t="s">
        <v>20</v>
      </c>
      <c r="D21" s="9"/>
      <c r="E21" s="9">
        <v>40</v>
      </c>
      <c r="F21" s="9">
        <f t="shared" si="1"/>
        <v>46</v>
      </c>
      <c r="G21" s="76">
        <v>0</v>
      </c>
      <c r="H21" s="105">
        <f t="shared" si="2"/>
        <v>0</v>
      </c>
      <c r="I21" s="76">
        <v>0</v>
      </c>
      <c r="J21" s="105">
        <f t="shared" si="0"/>
        <v>0</v>
      </c>
      <c r="K21" s="76">
        <v>2</v>
      </c>
      <c r="L21" s="110">
        <f t="shared" si="3"/>
        <v>4.3478260869565216E-2</v>
      </c>
      <c r="M21" s="111">
        <v>0</v>
      </c>
      <c r="N21" s="112">
        <f t="shared" si="4"/>
        <v>0</v>
      </c>
      <c r="O21" s="31">
        <v>22</v>
      </c>
      <c r="P21" s="106">
        <f t="shared" si="5"/>
        <v>0.47826086956521741</v>
      </c>
      <c r="Q21" s="31">
        <v>18</v>
      </c>
      <c r="R21" s="113">
        <f t="shared" si="6"/>
        <v>0.39130434782608697</v>
      </c>
      <c r="S21" s="119">
        <v>0</v>
      </c>
      <c r="T21" s="120">
        <f t="shared" si="7"/>
        <v>0</v>
      </c>
      <c r="U21" s="119">
        <v>17</v>
      </c>
      <c r="V21" s="107">
        <f t="shared" si="8"/>
        <v>0.36956521739130432</v>
      </c>
      <c r="W21" s="33">
        <v>22</v>
      </c>
      <c r="X21" s="114">
        <f t="shared" si="9"/>
        <v>0.47826086956521741</v>
      </c>
      <c r="Y21" s="115">
        <v>0</v>
      </c>
      <c r="Z21" s="116">
        <f t="shared" si="10"/>
        <v>0</v>
      </c>
      <c r="AA21" s="115">
        <v>1</v>
      </c>
      <c r="AB21" s="108">
        <f t="shared" si="11"/>
        <v>2.1739130434782608E-2</v>
      </c>
      <c r="AC21" s="32">
        <v>4</v>
      </c>
      <c r="AD21" s="108">
        <f t="shared" si="12"/>
        <v>8.6956521739130432E-2</v>
      </c>
      <c r="AE21" s="129"/>
      <c r="AF21" s="129">
        <v>14</v>
      </c>
      <c r="AG21" s="129">
        <v>14</v>
      </c>
      <c r="AH21" s="129"/>
      <c r="AI21" s="130">
        <v>3.35</v>
      </c>
      <c r="AJ21" s="130">
        <v>3.61</v>
      </c>
      <c r="AK21" s="109" t="e">
        <f t="shared" si="13"/>
        <v>#DIV/0!</v>
      </c>
      <c r="AL21" s="109">
        <f t="shared" si="14"/>
        <v>1</v>
      </c>
      <c r="AM21" s="109">
        <f t="shared" si="15"/>
        <v>0.95652173913043481</v>
      </c>
      <c r="AN21" s="109" t="e">
        <f t="shared" si="18"/>
        <v>#DIV/0!</v>
      </c>
      <c r="AO21" s="109">
        <f t="shared" si="16"/>
        <v>0.45</v>
      </c>
      <c r="AP21" s="109">
        <f t="shared" si="17"/>
        <v>0.56521739130434778</v>
      </c>
    </row>
    <row r="22" spans="1:42" ht="15.75" x14ac:dyDescent="0.25">
      <c r="A22" s="253">
        <v>4</v>
      </c>
      <c r="B22" s="254" t="s">
        <v>4</v>
      </c>
      <c r="C22" s="104" t="s">
        <v>21</v>
      </c>
      <c r="D22" s="9"/>
      <c r="E22" s="9">
        <v>83</v>
      </c>
      <c r="F22" s="9">
        <f t="shared" si="1"/>
        <v>62</v>
      </c>
      <c r="G22" s="76">
        <v>0</v>
      </c>
      <c r="H22" s="105">
        <f t="shared" si="2"/>
        <v>0</v>
      </c>
      <c r="I22" s="76">
        <v>0</v>
      </c>
      <c r="J22" s="105">
        <f t="shared" si="0"/>
        <v>0</v>
      </c>
      <c r="K22" s="76">
        <v>0</v>
      </c>
      <c r="L22" s="110">
        <f t="shared" si="3"/>
        <v>0</v>
      </c>
      <c r="M22" s="111">
        <v>0</v>
      </c>
      <c r="N22" s="112">
        <f t="shared" si="4"/>
        <v>0</v>
      </c>
      <c r="O22" s="31">
        <v>35</v>
      </c>
      <c r="P22" s="106">
        <f t="shared" si="5"/>
        <v>0.56451612903225812</v>
      </c>
      <c r="Q22" s="31">
        <v>17</v>
      </c>
      <c r="R22" s="113">
        <f t="shared" si="6"/>
        <v>0.27419354838709675</v>
      </c>
      <c r="S22" s="119">
        <v>0</v>
      </c>
      <c r="T22" s="120">
        <f t="shared" si="7"/>
        <v>0</v>
      </c>
      <c r="U22" s="119">
        <v>33</v>
      </c>
      <c r="V22" s="107">
        <f t="shared" si="8"/>
        <v>0.532258064516129</v>
      </c>
      <c r="W22" s="33">
        <v>23</v>
      </c>
      <c r="X22" s="114">
        <f t="shared" si="9"/>
        <v>0.37096774193548387</v>
      </c>
      <c r="Y22" s="115">
        <v>0</v>
      </c>
      <c r="Z22" s="116">
        <f t="shared" si="10"/>
        <v>0</v>
      </c>
      <c r="AA22" s="115">
        <v>15</v>
      </c>
      <c r="AB22" s="108">
        <f t="shared" si="11"/>
        <v>0.24193548387096775</v>
      </c>
      <c r="AC22" s="32">
        <v>22</v>
      </c>
      <c r="AD22" s="108">
        <f t="shared" si="12"/>
        <v>0.35483870967741937</v>
      </c>
      <c r="AE22" s="129"/>
      <c r="AF22" s="129">
        <v>25</v>
      </c>
      <c r="AG22" s="129">
        <v>28</v>
      </c>
      <c r="AH22" s="129"/>
      <c r="AI22" s="130">
        <v>3.76</v>
      </c>
      <c r="AJ22" s="130">
        <v>4.08</v>
      </c>
      <c r="AK22" s="109" t="e">
        <f t="shared" si="13"/>
        <v>#DIV/0!</v>
      </c>
      <c r="AL22" s="109">
        <f t="shared" si="14"/>
        <v>1</v>
      </c>
      <c r="AM22" s="109">
        <f t="shared" si="15"/>
        <v>1</v>
      </c>
      <c r="AN22" s="109" t="e">
        <f t="shared" si="18"/>
        <v>#DIV/0!</v>
      </c>
      <c r="AO22" s="109">
        <f t="shared" si="16"/>
        <v>0.57831325301204817</v>
      </c>
      <c r="AP22" s="109">
        <f t="shared" si="17"/>
        <v>0.72580645161290325</v>
      </c>
    </row>
    <row r="23" spans="1:42" ht="15.75" x14ac:dyDescent="0.25">
      <c r="A23" s="253"/>
      <c r="B23" s="254"/>
      <c r="C23" s="104" t="s">
        <v>20</v>
      </c>
      <c r="D23" s="9"/>
      <c r="E23" s="9">
        <v>83</v>
      </c>
      <c r="F23" s="9">
        <f t="shared" si="1"/>
        <v>64</v>
      </c>
      <c r="G23" s="76">
        <v>0</v>
      </c>
      <c r="H23" s="105">
        <f t="shared" si="2"/>
        <v>0</v>
      </c>
      <c r="I23" s="76">
        <v>0</v>
      </c>
      <c r="J23" s="105">
        <f t="shared" si="0"/>
        <v>0</v>
      </c>
      <c r="K23" s="76">
        <v>2</v>
      </c>
      <c r="L23" s="110">
        <f t="shared" si="3"/>
        <v>3.125E-2</v>
      </c>
      <c r="M23" s="111">
        <v>0</v>
      </c>
      <c r="N23" s="112">
        <f t="shared" si="4"/>
        <v>0</v>
      </c>
      <c r="O23" s="31">
        <v>49</v>
      </c>
      <c r="P23" s="106">
        <f t="shared" si="5"/>
        <v>0.765625</v>
      </c>
      <c r="Q23" s="31">
        <v>18</v>
      </c>
      <c r="R23" s="113">
        <f t="shared" si="6"/>
        <v>0.28125</v>
      </c>
      <c r="S23" s="119">
        <v>0</v>
      </c>
      <c r="T23" s="120">
        <f t="shared" si="7"/>
        <v>0</v>
      </c>
      <c r="U23" s="119">
        <v>30</v>
      </c>
      <c r="V23" s="107">
        <f t="shared" si="8"/>
        <v>0.46875</v>
      </c>
      <c r="W23" s="33">
        <v>37</v>
      </c>
      <c r="X23" s="114">
        <f t="shared" si="9"/>
        <v>0.578125</v>
      </c>
      <c r="Y23" s="115">
        <v>0</v>
      </c>
      <c r="Z23" s="116">
        <f t="shared" si="10"/>
        <v>0</v>
      </c>
      <c r="AA23" s="115">
        <v>3</v>
      </c>
      <c r="AB23" s="108">
        <f t="shared" si="11"/>
        <v>4.6875E-2</v>
      </c>
      <c r="AC23" s="32">
        <v>7</v>
      </c>
      <c r="AD23" s="108">
        <f t="shared" si="12"/>
        <v>0.109375</v>
      </c>
      <c r="AE23" s="129"/>
      <c r="AF23" s="129">
        <v>13</v>
      </c>
      <c r="AG23" s="129">
        <v>13</v>
      </c>
      <c r="AH23" s="129"/>
      <c r="AI23" s="130">
        <v>3.33</v>
      </c>
      <c r="AJ23" s="130">
        <v>3.77</v>
      </c>
      <c r="AK23" s="109" t="e">
        <f t="shared" si="13"/>
        <v>#DIV/0!</v>
      </c>
      <c r="AL23" s="109">
        <f t="shared" si="14"/>
        <v>1</v>
      </c>
      <c r="AM23" s="109">
        <f t="shared" si="15"/>
        <v>0.96875</v>
      </c>
      <c r="AN23" s="109" t="e">
        <f t="shared" si="18"/>
        <v>#DIV/0!</v>
      </c>
      <c r="AO23" s="109">
        <f t="shared" si="16"/>
        <v>0.39759036144578314</v>
      </c>
      <c r="AP23" s="109">
        <f t="shared" si="17"/>
        <v>0.6875</v>
      </c>
    </row>
    <row r="24" spans="1:42" ht="15.75" x14ac:dyDescent="0.25">
      <c r="A24" s="253">
        <v>5</v>
      </c>
      <c r="B24" s="254" t="s">
        <v>5</v>
      </c>
      <c r="C24" s="104" t="s">
        <v>21</v>
      </c>
      <c r="D24" s="9"/>
      <c r="E24" s="9">
        <v>66</v>
      </c>
      <c r="F24" s="9">
        <f t="shared" si="1"/>
        <v>71</v>
      </c>
      <c r="G24" s="76">
        <v>0</v>
      </c>
      <c r="H24" s="105">
        <f t="shared" si="2"/>
        <v>0</v>
      </c>
      <c r="I24" s="76">
        <v>1</v>
      </c>
      <c r="J24" s="105">
        <f t="shared" si="0"/>
        <v>1.4084507042253521E-2</v>
      </c>
      <c r="K24" s="76">
        <v>0</v>
      </c>
      <c r="L24" s="110">
        <f t="shared" si="3"/>
        <v>0</v>
      </c>
      <c r="M24" s="111">
        <v>0</v>
      </c>
      <c r="N24" s="112">
        <f t="shared" si="4"/>
        <v>0</v>
      </c>
      <c r="O24" s="31">
        <v>37</v>
      </c>
      <c r="P24" s="106">
        <f t="shared" si="5"/>
        <v>0.52112676056338025</v>
      </c>
      <c r="Q24" s="31">
        <v>20</v>
      </c>
      <c r="R24" s="113">
        <f t="shared" si="6"/>
        <v>0.28169014084507044</v>
      </c>
      <c r="S24" s="119">
        <v>0</v>
      </c>
      <c r="T24" s="120">
        <f t="shared" si="7"/>
        <v>0</v>
      </c>
      <c r="U24" s="119">
        <v>19</v>
      </c>
      <c r="V24" s="107">
        <f t="shared" si="8"/>
        <v>0.26760563380281688</v>
      </c>
      <c r="W24" s="33">
        <v>28</v>
      </c>
      <c r="X24" s="114">
        <f t="shared" si="9"/>
        <v>0.39436619718309857</v>
      </c>
      <c r="Y24" s="115">
        <v>0</v>
      </c>
      <c r="Z24" s="116">
        <f t="shared" si="10"/>
        <v>0</v>
      </c>
      <c r="AA24" s="115">
        <v>9</v>
      </c>
      <c r="AB24" s="108">
        <f t="shared" si="11"/>
        <v>0.12676056338028169</v>
      </c>
      <c r="AC24" s="32">
        <v>23</v>
      </c>
      <c r="AD24" s="108">
        <f t="shared" si="12"/>
        <v>0.323943661971831</v>
      </c>
      <c r="AE24" s="129"/>
      <c r="AF24" s="129">
        <v>24</v>
      </c>
      <c r="AG24" s="129">
        <v>27</v>
      </c>
      <c r="AH24" s="129"/>
      <c r="AI24" s="130">
        <v>3.55</v>
      </c>
      <c r="AJ24" s="130">
        <v>4.04</v>
      </c>
      <c r="AK24" s="109" t="e">
        <f t="shared" si="13"/>
        <v>#DIV/0!</v>
      </c>
      <c r="AL24" s="109">
        <f t="shared" si="14"/>
        <v>0.98484848484848486</v>
      </c>
      <c r="AM24" s="109">
        <f t="shared" si="15"/>
        <v>1</v>
      </c>
      <c r="AN24" s="109" t="e">
        <f t="shared" si="18"/>
        <v>#DIV/0!</v>
      </c>
      <c r="AO24" s="109">
        <f t="shared" si="16"/>
        <v>0.42424242424242425</v>
      </c>
      <c r="AP24" s="109">
        <f t="shared" si="17"/>
        <v>0.71830985915492962</v>
      </c>
    </row>
    <row r="25" spans="1:42" ht="15.75" x14ac:dyDescent="0.25">
      <c r="A25" s="253"/>
      <c r="B25" s="254"/>
      <c r="C25" s="104" t="s">
        <v>20</v>
      </c>
      <c r="D25" s="9"/>
      <c r="E25" s="9">
        <v>66</v>
      </c>
      <c r="F25" s="9">
        <f t="shared" si="1"/>
        <v>71</v>
      </c>
      <c r="G25" s="76">
        <v>0</v>
      </c>
      <c r="H25" s="105">
        <f t="shared" si="2"/>
        <v>0</v>
      </c>
      <c r="I25" s="76">
        <v>3</v>
      </c>
      <c r="J25" s="105">
        <f t="shared" si="0"/>
        <v>4.2253521126760563E-2</v>
      </c>
      <c r="K25" s="76">
        <v>2</v>
      </c>
      <c r="L25" s="110">
        <f t="shared" si="3"/>
        <v>2.8169014084507043E-2</v>
      </c>
      <c r="M25" s="111">
        <v>0</v>
      </c>
      <c r="N25" s="112">
        <f t="shared" si="4"/>
        <v>0</v>
      </c>
      <c r="O25" s="31">
        <v>49</v>
      </c>
      <c r="P25" s="106">
        <f t="shared" si="5"/>
        <v>0.6901408450704225</v>
      </c>
      <c r="Q25" s="31">
        <v>42</v>
      </c>
      <c r="R25" s="113">
        <f t="shared" si="6"/>
        <v>0.59154929577464788</v>
      </c>
      <c r="S25" s="119">
        <v>0</v>
      </c>
      <c r="T25" s="120">
        <f t="shared" si="7"/>
        <v>0</v>
      </c>
      <c r="U25" s="119">
        <v>12</v>
      </c>
      <c r="V25" s="107">
        <f t="shared" si="8"/>
        <v>0.16901408450704225</v>
      </c>
      <c r="W25" s="33">
        <v>27</v>
      </c>
      <c r="X25" s="114">
        <f t="shared" si="9"/>
        <v>0.38028169014084506</v>
      </c>
      <c r="Y25" s="115">
        <v>0</v>
      </c>
      <c r="Z25" s="116">
        <f t="shared" si="10"/>
        <v>0</v>
      </c>
      <c r="AA25" s="115">
        <v>2</v>
      </c>
      <c r="AB25" s="108">
        <f t="shared" si="11"/>
        <v>2.8169014084507043E-2</v>
      </c>
      <c r="AC25" s="32">
        <v>0</v>
      </c>
      <c r="AD25" s="108">
        <f t="shared" si="12"/>
        <v>0</v>
      </c>
      <c r="AE25" s="129"/>
      <c r="AF25" s="129">
        <v>12</v>
      </c>
      <c r="AG25" s="129">
        <v>11</v>
      </c>
      <c r="AH25" s="129"/>
      <c r="AI25" s="130">
        <v>3.03</v>
      </c>
      <c r="AJ25" s="130">
        <v>3.35</v>
      </c>
      <c r="AK25" s="109" t="e">
        <f t="shared" si="13"/>
        <v>#DIV/0!</v>
      </c>
      <c r="AL25" s="109">
        <v>0.93700000000000006</v>
      </c>
      <c r="AM25" s="109">
        <f t="shared" si="15"/>
        <v>0.971830985915493</v>
      </c>
      <c r="AN25" s="109" t="e">
        <f t="shared" si="18"/>
        <v>#DIV/0!</v>
      </c>
      <c r="AO25" s="109">
        <f t="shared" si="16"/>
        <v>0.21212121212121213</v>
      </c>
      <c r="AP25" s="109">
        <f t="shared" si="17"/>
        <v>0.38028169014084506</v>
      </c>
    </row>
    <row r="26" spans="1:42" ht="15.75" x14ac:dyDescent="0.25">
      <c r="A26" s="253">
        <v>6</v>
      </c>
      <c r="B26" s="254" t="s">
        <v>6</v>
      </c>
      <c r="C26" s="104" t="s">
        <v>21</v>
      </c>
      <c r="D26" s="9"/>
      <c r="E26" s="9">
        <v>15</v>
      </c>
      <c r="F26" s="9">
        <f t="shared" si="1"/>
        <v>14</v>
      </c>
      <c r="G26" s="76">
        <v>0</v>
      </c>
      <c r="H26" s="105">
        <f t="shared" si="2"/>
        <v>0</v>
      </c>
      <c r="I26" s="76">
        <v>4</v>
      </c>
      <c r="J26" s="105">
        <f t="shared" si="0"/>
        <v>0.2857142857142857</v>
      </c>
      <c r="K26" s="76">
        <v>0</v>
      </c>
      <c r="L26" s="110">
        <f t="shared" si="3"/>
        <v>0</v>
      </c>
      <c r="M26" s="111">
        <v>0</v>
      </c>
      <c r="N26" s="112">
        <f t="shared" si="4"/>
        <v>0</v>
      </c>
      <c r="O26" s="31">
        <v>6</v>
      </c>
      <c r="P26" s="106">
        <f t="shared" si="5"/>
        <v>0.42857142857142855</v>
      </c>
      <c r="Q26" s="31">
        <v>5</v>
      </c>
      <c r="R26" s="113">
        <f t="shared" si="6"/>
        <v>0.35714285714285715</v>
      </c>
      <c r="S26" s="119">
        <v>0</v>
      </c>
      <c r="T26" s="120">
        <f t="shared" si="7"/>
        <v>0</v>
      </c>
      <c r="U26" s="119">
        <v>5</v>
      </c>
      <c r="V26" s="107">
        <f t="shared" si="8"/>
        <v>0.35714285714285715</v>
      </c>
      <c r="W26" s="33">
        <v>7</v>
      </c>
      <c r="X26" s="114">
        <f t="shared" si="9"/>
        <v>0.5</v>
      </c>
      <c r="Y26" s="115">
        <v>0</v>
      </c>
      <c r="Z26" s="116">
        <f t="shared" si="10"/>
        <v>0</v>
      </c>
      <c r="AA26" s="115">
        <v>0</v>
      </c>
      <c r="AB26" s="108">
        <f t="shared" si="11"/>
        <v>0</v>
      </c>
      <c r="AC26" s="32">
        <v>2</v>
      </c>
      <c r="AD26" s="108">
        <f t="shared" si="12"/>
        <v>0.14285714285714285</v>
      </c>
      <c r="AE26" s="129"/>
      <c r="AF26" s="129">
        <v>18</v>
      </c>
      <c r="AG26" s="129">
        <v>24</v>
      </c>
      <c r="AH26" s="129"/>
      <c r="AI26" s="130">
        <v>3</v>
      </c>
      <c r="AJ26" s="130">
        <v>3.79</v>
      </c>
      <c r="AK26" s="109" t="e">
        <f t="shared" si="13"/>
        <v>#DIV/0!</v>
      </c>
      <c r="AL26" s="109">
        <f t="shared" si="14"/>
        <v>0.73333333333333328</v>
      </c>
      <c r="AM26" s="109">
        <f t="shared" si="15"/>
        <v>1</v>
      </c>
      <c r="AN26" s="109" t="e">
        <f t="shared" si="18"/>
        <v>#DIV/0!</v>
      </c>
      <c r="AO26" s="109">
        <f t="shared" si="16"/>
        <v>0.33333333333333331</v>
      </c>
      <c r="AP26" s="109">
        <f t="shared" si="17"/>
        <v>0.6428571428571429</v>
      </c>
    </row>
    <row r="27" spans="1:42" ht="15.75" x14ac:dyDescent="0.25">
      <c r="A27" s="253"/>
      <c r="B27" s="254"/>
      <c r="C27" s="104" t="s">
        <v>20</v>
      </c>
      <c r="D27" s="9"/>
      <c r="E27" s="9">
        <v>15</v>
      </c>
      <c r="F27" s="9">
        <f t="shared" si="1"/>
        <v>14</v>
      </c>
      <c r="G27" s="76">
        <v>0</v>
      </c>
      <c r="H27" s="105">
        <f t="shared" si="2"/>
        <v>0</v>
      </c>
      <c r="I27" s="76">
        <v>4</v>
      </c>
      <c r="J27" s="105">
        <f t="shared" si="0"/>
        <v>0.2857142857142857</v>
      </c>
      <c r="K27" s="76">
        <v>1</v>
      </c>
      <c r="L27" s="110">
        <f t="shared" si="3"/>
        <v>7.1428571428571425E-2</v>
      </c>
      <c r="M27" s="111">
        <v>0</v>
      </c>
      <c r="N27" s="112">
        <f t="shared" si="4"/>
        <v>0</v>
      </c>
      <c r="O27" s="31">
        <v>11</v>
      </c>
      <c r="P27" s="106">
        <f t="shared" si="5"/>
        <v>0.7857142857142857</v>
      </c>
      <c r="Q27" s="31">
        <v>7</v>
      </c>
      <c r="R27" s="113">
        <f t="shared" si="6"/>
        <v>0.5</v>
      </c>
      <c r="S27" s="119">
        <v>0</v>
      </c>
      <c r="T27" s="120">
        <f t="shared" si="7"/>
        <v>0</v>
      </c>
      <c r="U27" s="119">
        <v>0</v>
      </c>
      <c r="V27" s="107">
        <f t="shared" si="8"/>
        <v>0</v>
      </c>
      <c r="W27" s="33">
        <v>6</v>
      </c>
      <c r="X27" s="114">
        <f t="shared" si="9"/>
        <v>0.42857142857142855</v>
      </c>
      <c r="Y27" s="115">
        <v>0</v>
      </c>
      <c r="Z27" s="116">
        <f t="shared" si="10"/>
        <v>0</v>
      </c>
      <c r="AA27" s="115">
        <v>0</v>
      </c>
      <c r="AB27" s="108">
        <f t="shared" si="11"/>
        <v>0</v>
      </c>
      <c r="AC27" s="32">
        <v>0</v>
      </c>
      <c r="AD27" s="108">
        <f t="shared" si="12"/>
        <v>0</v>
      </c>
      <c r="AE27" s="129"/>
      <c r="AF27" s="129">
        <v>9</v>
      </c>
      <c r="AG27" s="129">
        <v>12</v>
      </c>
      <c r="AH27" s="129"/>
      <c r="AI27" s="130">
        <v>2.67</v>
      </c>
      <c r="AJ27" s="130">
        <v>3.36</v>
      </c>
      <c r="AK27" s="109" t="e">
        <f t="shared" si="13"/>
        <v>#DIV/0!</v>
      </c>
      <c r="AL27" s="109">
        <f t="shared" si="14"/>
        <v>0.73333333333333328</v>
      </c>
      <c r="AM27" s="109">
        <f t="shared" si="15"/>
        <v>0.9285714285714286</v>
      </c>
      <c r="AN27" s="109" t="e">
        <f t="shared" si="18"/>
        <v>#DIV/0!</v>
      </c>
      <c r="AO27" s="109">
        <f t="shared" si="16"/>
        <v>0</v>
      </c>
      <c r="AP27" s="109">
        <f t="shared" si="17"/>
        <v>0.42857142857142855</v>
      </c>
    </row>
    <row r="28" spans="1:42" ht="15.75" x14ac:dyDescent="0.25">
      <c r="A28" s="261">
        <v>7</v>
      </c>
      <c r="B28" s="261" t="s">
        <v>7</v>
      </c>
      <c r="C28" s="104" t="s">
        <v>21</v>
      </c>
      <c r="D28" s="9"/>
      <c r="E28" s="9">
        <v>41</v>
      </c>
      <c r="F28" s="9">
        <f t="shared" si="1"/>
        <v>43</v>
      </c>
      <c r="G28" s="76">
        <v>0</v>
      </c>
      <c r="H28" s="105">
        <f t="shared" si="2"/>
        <v>0</v>
      </c>
      <c r="I28" s="76">
        <v>9</v>
      </c>
      <c r="J28" s="105">
        <f t="shared" si="0"/>
        <v>0.20930232558139536</v>
      </c>
      <c r="K28" s="76">
        <v>1</v>
      </c>
      <c r="L28" s="110">
        <f t="shared" si="3"/>
        <v>2.3255813953488372E-2</v>
      </c>
      <c r="M28" s="111">
        <v>0</v>
      </c>
      <c r="N28" s="112">
        <f t="shared" si="4"/>
        <v>0</v>
      </c>
      <c r="O28" s="31">
        <v>21</v>
      </c>
      <c r="P28" s="106">
        <f t="shared" si="5"/>
        <v>0.48837209302325579</v>
      </c>
      <c r="Q28" s="31">
        <v>15</v>
      </c>
      <c r="R28" s="113">
        <f t="shared" si="6"/>
        <v>0.34883720930232559</v>
      </c>
      <c r="S28" s="119">
        <v>0</v>
      </c>
      <c r="T28" s="120">
        <f t="shared" si="7"/>
        <v>0</v>
      </c>
      <c r="U28" s="119">
        <v>9</v>
      </c>
      <c r="V28" s="107">
        <f t="shared" si="8"/>
        <v>0.20930232558139536</v>
      </c>
      <c r="W28" s="33">
        <v>15</v>
      </c>
      <c r="X28" s="114">
        <f t="shared" si="9"/>
        <v>0.34883720930232559</v>
      </c>
      <c r="Y28" s="115">
        <v>0</v>
      </c>
      <c r="Z28" s="116">
        <f t="shared" si="10"/>
        <v>0</v>
      </c>
      <c r="AA28" s="115">
        <v>2</v>
      </c>
      <c r="AB28" s="108">
        <f t="shared" si="11"/>
        <v>4.6511627906976744E-2</v>
      </c>
      <c r="AC28" s="32">
        <v>12</v>
      </c>
      <c r="AD28" s="108">
        <f t="shared" si="12"/>
        <v>0.27906976744186046</v>
      </c>
      <c r="AE28" s="129"/>
      <c r="AF28" s="129">
        <v>18</v>
      </c>
      <c r="AG28" s="129">
        <v>24</v>
      </c>
      <c r="AH28" s="129"/>
      <c r="AI28" s="130">
        <v>3.1</v>
      </c>
      <c r="AJ28" s="130">
        <v>3.88</v>
      </c>
      <c r="AK28" s="109" t="e">
        <f t="shared" si="13"/>
        <v>#DIV/0!</v>
      </c>
      <c r="AL28" s="109">
        <f t="shared" si="14"/>
        <v>0.78048780487804881</v>
      </c>
      <c r="AM28" s="109">
        <f t="shared" si="15"/>
        <v>0.97674418604651159</v>
      </c>
      <c r="AN28" s="109" t="e">
        <f t="shared" si="18"/>
        <v>#DIV/0!</v>
      </c>
      <c r="AO28" s="109">
        <f t="shared" si="16"/>
        <v>0.26829268292682928</v>
      </c>
      <c r="AP28" s="109">
        <f t="shared" si="17"/>
        <v>0.62790697674418605</v>
      </c>
    </row>
    <row r="29" spans="1:42" ht="15.75" x14ac:dyDescent="0.25">
      <c r="A29" s="262"/>
      <c r="B29" s="262"/>
      <c r="C29" s="132" t="s">
        <v>20</v>
      </c>
      <c r="D29" s="9"/>
      <c r="E29" s="9">
        <v>41</v>
      </c>
      <c r="F29" s="9">
        <f t="shared" si="1"/>
        <v>43</v>
      </c>
      <c r="G29" s="76">
        <v>0</v>
      </c>
      <c r="H29" s="105">
        <f t="shared" si="2"/>
        <v>0</v>
      </c>
      <c r="I29" s="76">
        <v>11</v>
      </c>
      <c r="J29" s="105">
        <f t="shared" si="0"/>
        <v>0.2558139534883721</v>
      </c>
      <c r="K29" s="76">
        <v>1</v>
      </c>
      <c r="L29" s="110">
        <f t="shared" si="3"/>
        <v>2.3255813953488372E-2</v>
      </c>
      <c r="M29" s="111">
        <v>0</v>
      </c>
      <c r="N29" s="112">
        <f t="shared" si="4"/>
        <v>0</v>
      </c>
      <c r="O29" s="31">
        <v>27</v>
      </c>
      <c r="P29" s="106">
        <f t="shared" si="5"/>
        <v>0.62790697674418605</v>
      </c>
      <c r="Q29" s="31">
        <v>19</v>
      </c>
      <c r="R29" s="113">
        <f t="shared" si="6"/>
        <v>0.44186046511627908</v>
      </c>
      <c r="S29" s="119">
        <v>0</v>
      </c>
      <c r="T29" s="120">
        <f t="shared" si="7"/>
        <v>0</v>
      </c>
      <c r="U29" s="119">
        <v>3</v>
      </c>
      <c r="V29" s="107">
        <f t="shared" si="8"/>
        <v>6.9767441860465115E-2</v>
      </c>
      <c r="W29" s="33">
        <v>20</v>
      </c>
      <c r="X29" s="114">
        <f t="shared" si="9"/>
        <v>0.46511627906976744</v>
      </c>
      <c r="Y29" s="115">
        <v>0</v>
      </c>
      <c r="Z29" s="116">
        <f t="shared" si="10"/>
        <v>0</v>
      </c>
      <c r="AA29" s="115">
        <v>0</v>
      </c>
      <c r="AB29" s="108">
        <f t="shared" si="11"/>
        <v>0</v>
      </c>
      <c r="AC29" s="32">
        <v>3</v>
      </c>
      <c r="AD29" s="108">
        <f t="shared" ref="AD29:AD31" si="19">AC29/F29</f>
        <v>6.9767441860465115E-2</v>
      </c>
      <c r="AE29" s="129"/>
      <c r="AF29" s="129">
        <v>8</v>
      </c>
      <c r="AG29" s="129">
        <v>11</v>
      </c>
      <c r="AH29" s="129"/>
      <c r="AI29" s="130">
        <v>2.54</v>
      </c>
      <c r="AJ29" s="130">
        <v>3.58</v>
      </c>
      <c r="AK29" s="109" t="e">
        <f t="shared" si="13"/>
        <v>#DIV/0!</v>
      </c>
      <c r="AL29" s="109">
        <f t="shared" si="14"/>
        <v>0.73170731707317072</v>
      </c>
      <c r="AM29" s="109">
        <f t="shared" ref="AM29" si="20">(F29-K29)/F29</f>
        <v>0.97674418604651159</v>
      </c>
      <c r="AN29" s="109" t="e">
        <f t="shared" ref="AN29" si="21">(Y29+S29)/D29</f>
        <v>#DIV/0!</v>
      </c>
      <c r="AO29" s="109">
        <f t="shared" ref="AO29" si="22">(AA29+U29)/E29</f>
        <v>7.3170731707317069E-2</v>
      </c>
      <c r="AP29" s="109">
        <f t="shared" ref="AP29" si="23">(AC29+W29)/F29</f>
        <v>0.53488372093023251</v>
      </c>
    </row>
    <row r="30" spans="1:42" ht="15.75" x14ac:dyDescent="0.25">
      <c r="A30" s="261">
        <v>8</v>
      </c>
      <c r="B30" s="261" t="s">
        <v>113</v>
      </c>
      <c r="C30" s="132" t="s">
        <v>21</v>
      </c>
      <c r="D30" s="9"/>
      <c r="E30" s="9"/>
      <c r="F30" s="9">
        <f t="shared" si="1"/>
        <v>23</v>
      </c>
      <c r="G30" s="76"/>
      <c r="H30" s="105"/>
      <c r="I30" s="76"/>
      <c r="J30" s="105"/>
      <c r="K30" s="76">
        <v>1</v>
      </c>
      <c r="L30" s="110">
        <f t="shared" si="3"/>
        <v>4.3478260869565216E-2</v>
      </c>
      <c r="M30" s="111"/>
      <c r="N30" s="112"/>
      <c r="O30" s="31"/>
      <c r="P30" s="106"/>
      <c r="Q30" s="31">
        <v>10</v>
      </c>
      <c r="R30" s="113">
        <f t="shared" si="6"/>
        <v>0.43478260869565216</v>
      </c>
      <c r="S30" s="119"/>
      <c r="T30" s="120"/>
      <c r="U30" s="119"/>
      <c r="V30" s="107"/>
      <c r="W30" s="33">
        <v>6</v>
      </c>
      <c r="X30" s="114">
        <f t="shared" si="9"/>
        <v>0.2608695652173913</v>
      </c>
      <c r="Y30" s="115"/>
      <c r="Z30" s="116"/>
      <c r="AA30" s="115"/>
      <c r="AB30" s="108"/>
      <c r="AC30" s="32">
        <v>6</v>
      </c>
      <c r="AD30" s="108">
        <f t="shared" si="19"/>
        <v>0.2608695652173913</v>
      </c>
      <c r="AE30" s="129"/>
      <c r="AF30" s="129"/>
      <c r="AG30" s="129">
        <v>26</v>
      </c>
      <c r="AH30" s="129"/>
      <c r="AI30" s="130"/>
      <c r="AJ30" s="130">
        <v>3.74</v>
      </c>
      <c r="AK30" s="109"/>
      <c r="AL30" s="109"/>
      <c r="AM30" s="109">
        <f t="shared" ref="AM30:AM31" si="24">(F30-K30)/F30</f>
        <v>0.95652173913043481</v>
      </c>
      <c r="AN30" s="109"/>
      <c r="AO30" s="109"/>
      <c r="AP30" s="109">
        <f t="shared" ref="AP30:AP31" si="25">(AC30+W30)/F30</f>
        <v>0.52173913043478259</v>
      </c>
    </row>
    <row r="31" spans="1:42" ht="15.75" x14ac:dyDescent="0.25">
      <c r="A31" s="262"/>
      <c r="B31" s="262"/>
      <c r="C31" s="104" t="s">
        <v>20</v>
      </c>
      <c r="D31" s="9"/>
      <c r="E31" s="9"/>
      <c r="F31" s="9">
        <f t="shared" si="1"/>
        <v>23</v>
      </c>
      <c r="G31" s="76"/>
      <c r="H31" s="105"/>
      <c r="I31" s="76"/>
      <c r="J31" s="105"/>
      <c r="K31" s="76">
        <v>1</v>
      </c>
      <c r="L31" s="110">
        <f t="shared" si="3"/>
        <v>4.3478260869565216E-2</v>
      </c>
      <c r="M31" s="111"/>
      <c r="N31" s="112"/>
      <c r="O31" s="31"/>
      <c r="P31" s="106"/>
      <c r="Q31" s="31">
        <v>12</v>
      </c>
      <c r="R31" s="113">
        <f t="shared" si="6"/>
        <v>0.52173913043478259</v>
      </c>
      <c r="S31" s="119"/>
      <c r="T31" s="120"/>
      <c r="U31" s="119"/>
      <c r="V31" s="107"/>
      <c r="W31" s="33">
        <v>10</v>
      </c>
      <c r="X31" s="114">
        <f t="shared" si="9"/>
        <v>0.43478260869565216</v>
      </c>
      <c r="Y31" s="115"/>
      <c r="Z31" s="116"/>
      <c r="AA31" s="115"/>
      <c r="AB31" s="108"/>
      <c r="AC31" s="32">
        <v>0</v>
      </c>
      <c r="AD31" s="108">
        <f t="shared" si="19"/>
        <v>0</v>
      </c>
      <c r="AE31" s="129"/>
      <c r="AF31" s="129"/>
      <c r="AG31" s="129">
        <v>10</v>
      </c>
      <c r="AH31" s="129"/>
      <c r="AI31" s="130"/>
      <c r="AJ31" s="130">
        <v>3.39</v>
      </c>
      <c r="AK31" s="109"/>
      <c r="AL31" s="109"/>
      <c r="AM31" s="109">
        <f t="shared" si="24"/>
        <v>0.95652173913043481</v>
      </c>
      <c r="AN31" s="109"/>
      <c r="AO31" s="109"/>
      <c r="AP31" s="109">
        <f t="shared" si="25"/>
        <v>0.43478260869565216</v>
      </c>
    </row>
    <row r="32" spans="1:42" ht="15.75" x14ac:dyDescent="0.2">
      <c r="A32" s="253" t="s">
        <v>12</v>
      </c>
      <c r="B32" s="253"/>
      <c r="C32" s="104" t="s">
        <v>21</v>
      </c>
      <c r="D32" s="103"/>
      <c r="E32" s="103">
        <f>SUM(E16,E18,E20,E22,E24,E26,E28)</f>
        <v>369</v>
      </c>
      <c r="F32" s="131">
        <f>SUM(F16,F18,F20,F22,F24,F26,F28,F30)</f>
        <v>365</v>
      </c>
      <c r="G32" s="30">
        <f>SUM(G16,G18,G20,G22,G24,G26,G28)</f>
        <v>0</v>
      </c>
      <c r="H32" s="105">
        <f t="shared" si="2"/>
        <v>0</v>
      </c>
      <c r="I32" s="30">
        <f>SUM(I16,I18,I20,I22,I24,I26,I28)</f>
        <v>15</v>
      </c>
      <c r="J32" s="105">
        <f t="shared" si="0"/>
        <v>4.1095890410958902E-2</v>
      </c>
      <c r="K32" s="30">
        <f>SUM(K16,K18,K20,K22,K24,K26,K28)</f>
        <v>2</v>
      </c>
      <c r="L32" s="110">
        <f t="shared" si="3"/>
        <v>5.4794520547945206E-3</v>
      </c>
      <c r="M32" s="111">
        <f t="shared" ref="M32:U32" si="26">SUM(M16,M18,M20,M22,M24,M26,M28)</f>
        <v>0</v>
      </c>
      <c r="N32" s="112">
        <f t="shared" si="4"/>
        <v>0</v>
      </c>
      <c r="O32" s="31">
        <f t="shared" si="26"/>
        <v>149</v>
      </c>
      <c r="P32" s="106">
        <f t="shared" si="5"/>
        <v>0.40821917808219177</v>
      </c>
      <c r="Q32" s="31">
        <f>SUM(Q17,Q19,Q21,Q23,Q25,Q27,Q29)</f>
        <v>136</v>
      </c>
      <c r="R32" s="113">
        <f t="shared" si="6"/>
        <v>0.37260273972602742</v>
      </c>
      <c r="S32" s="119">
        <f t="shared" si="26"/>
        <v>0</v>
      </c>
      <c r="T32" s="120">
        <f t="shared" si="7"/>
        <v>0</v>
      </c>
      <c r="U32" s="33">
        <f t="shared" si="26"/>
        <v>136</v>
      </c>
      <c r="V32" s="107">
        <f t="shared" si="8"/>
        <v>0.37260273972602742</v>
      </c>
      <c r="W32" s="33">
        <f>SUM(W16,W18,W20,W22,W24,W26,W28)</f>
        <v>128</v>
      </c>
      <c r="X32" s="114">
        <f t="shared" si="9"/>
        <v>0.35068493150684932</v>
      </c>
      <c r="Y32" s="115">
        <f t="shared" ref="Y32" si="27">SUM(Y16,Y18,Y20,Y22,Y24,Y26,Y28)</f>
        <v>0</v>
      </c>
      <c r="Z32" s="116">
        <f t="shared" si="10"/>
        <v>0</v>
      </c>
      <c r="AA32" s="115">
        <f t="shared" ref="AA32:AC32" si="28">SUM(AA16,AA18,AA20,AA22,AA24,AA26,AA28)</f>
        <v>69</v>
      </c>
      <c r="AB32" s="108">
        <f t="shared" si="11"/>
        <v>0.18904109589041096</v>
      </c>
      <c r="AC32" s="115">
        <f t="shared" si="28"/>
        <v>117</v>
      </c>
      <c r="AD32" s="108">
        <f t="shared" si="12"/>
        <v>0.32054794520547947</v>
      </c>
      <c r="AE32" s="6" t="e">
        <f t="shared" ref="AE32" si="29">(AE16*D16+AE18*D18+AE20*D20+AE22*D22+AE24*D24+AE26*D26+AE28*D28)/D32</f>
        <v>#DIV/0!</v>
      </c>
      <c r="AF32" s="6">
        <f>(AF16*E16+AF18*E18+AF20*E20+AF22*E22+AF24*E24+AF26*E26+AF28*E28)/E32</f>
        <v>23.845528455284551</v>
      </c>
      <c r="AG32" s="6">
        <f>(AG16*F16+AG18*F18+AG20*F20+AG22*F22+AG24*F24+AG26*F26+AG28*F28)/F32</f>
        <v>25.175342465753424</v>
      </c>
      <c r="AH32" s="6" t="e">
        <f>(AH16*D16+AH18*D18+AH20*D20+AH22*D22+AH24*D24+AH26*D26+AH28*D28)/D32</f>
        <v>#DIV/0!</v>
      </c>
      <c r="AI32" s="6">
        <f t="shared" ref="AI32" si="30">(AI16*E16+AI18*E18+AI20*E20+AI22*E22+AI24*E24+AI26*E26+AI28*E28)/E32</f>
        <v>3.6828184281842815</v>
      </c>
      <c r="AJ32" s="6">
        <f>(AJ16*F16+AJ18*F18+AJ20*F20+AJ22*F22+AJ24*F24+AJ26*F26+AJ28*F28)/F32</f>
        <v>3.7956712328767117</v>
      </c>
      <c r="AK32" s="109" t="e">
        <f>(M32+S32+Y32)/D32</f>
        <v>#DIV/0!</v>
      </c>
      <c r="AL32" s="109">
        <f>(O32+U32+AA32)/E32</f>
        <v>0.95934959349593496</v>
      </c>
      <c r="AM32" s="109">
        <f>(Q32+W32+AC32)/F32</f>
        <v>1.0438356164383562</v>
      </c>
      <c r="AN32" s="109" t="e">
        <f>(Y32+S32)/D32</f>
        <v>#DIV/0!</v>
      </c>
      <c r="AO32" s="109">
        <f>(AA32+U32)/E32</f>
        <v>0.55555555555555558</v>
      </c>
      <c r="AP32" s="109">
        <f>(AC32+W32)/F32</f>
        <v>0.67123287671232879</v>
      </c>
    </row>
    <row r="33" spans="1:42" ht="15.75" x14ac:dyDescent="0.2">
      <c r="A33" s="253"/>
      <c r="B33" s="253"/>
      <c r="C33" s="104" t="s">
        <v>20</v>
      </c>
      <c r="D33" s="103"/>
      <c r="E33" s="103">
        <f>SUM(E17,E19,E21,E23,E25,E27,E31)</f>
        <v>328</v>
      </c>
      <c r="F33" s="103">
        <f>SUM(F17,F19,F21,F23,F25,F27,F29,F31)</f>
        <v>367</v>
      </c>
      <c r="G33" s="30">
        <f>SUM(G17,G19,G21,G23,G25,G27,G31)</f>
        <v>0</v>
      </c>
      <c r="H33" s="105">
        <f t="shared" si="2"/>
        <v>0</v>
      </c>
      <c r="I33" s="30">
        <f>SUM(I17,I19,I21,I23,I25,I27,I31)</f>
        <v>9</v>
      </c>
      <c r="J33" s="105">
        <f t="shared" si="0"/>
        <v>2.4523160762942781E-2</v>
      </c>
      <c r="K33" s="30">
        <f>SUM(K17,K19,K21,K23,K25,K27,K31)</f>
        <v>10</v>
      </c>
      <c r="L33" s="110">
        <f t="shared" si="3"/>
        <v>2.7247956403269755E-2</v>
      </c>
      <c r="M33" s="111">
        <f>SUM(M17,M19,M21,M23,M25,M27,M31)</f>
        <v>0</v>
      </c>
      <c r="N33" s="112">
        <f t="shared" si="4"/>
        <v>0</v>
      </c>
      <c r="O33" s="31">
        <f>SUM(O17,O19,O21,O23,O25,O27,O31)</f>
        <v>181</v>
      </c>
      <c r="P33" s="106">
        <f t="shared" si="5"/>
        <v>0.49318801089918257</v>
      </c>
      <c r="Q33" s="31">
        <f>Q17+Q19+Q21+Q23+Q25+Q27+Q29+Q31</f>
        <v>148</v>
      </c>
      <c r="R33" s="113">
        <f t="shared" si="6"/>
        <v>0.40326975476839239</v>
      </c>
      <c r="S33" s="119">
        <f>SUM(S17,S19,S21,S23,S25,S27,S31)</f>
        <v>0</v>
      </c>
      <c r="T33" s="120">
        <f t="shared" si="7"/>
        <v>0</v>
      </c>
      <c r="U33" s="33">
        <f>SUM(U17,U19,U21,U23,U25,U27,U31)</f>
        <v>124</v>
      </c>
      <c r="V33" s="107">
        <f t="shared" si="8"/>
        <v>0.33787465940054495</v>
      </c>
      <c r="W33" s="33">
        <f>SUM(W17,W19,W21,W23,W25,W27,W29)</f>
        <v>177</v>
      </c>
      <c r="X33" s="114">
        <f t="shared" si="9"/>
        <v>0.48228882833787468</v>
      </c>
      <c r="Y33" s="115">
        <f t="shared" ref="Y33" si="31">SUM(Y17,Y19,Y21,Y23,Y25,Y27,Y31)</f>
        <v>0</v>
      </c>
      <c r="Z33" s="116">
        <f t="shared" si="10"/>
        <v>0</v>
      </c>
      <c r="AA33" s="115">
        <f t="shared" ref="AA33:AC33" si="32">SUM(AA17,AA19,AA21,AA23,AA25,AA27,AA31)</f>
        <v>13</v>
      </c>
      <c r="AB33" s="108">
        <f t="shared" si="11"/>
        <v>3.5422343324250684E-2</v>
      </c>
      <c r="AC33" s="115">
        <f t="shared" si="32"/>
        <v>18</v>
      </c>
      <c r="AD33" s="108">
        <f t="shared" si="12"/>
        <v>4.9046321525885561E-2</v>
      </c>
      <c r="AE33" s="6" t="e">
        <f>(AE17*D17+AE19*D19+AE21*D21+AE23*D23+AE25*D25+AE27*D27+AE31*D31)/D33</f>
        <v>#DIV/0!</v>
      </c>
      <c r="AF33" s="6">
        <f>(AF17*E17+AF19*E19+AF21*E21+AF23*E23+AF25*E25+AF27*E27+AF31*E31)/E33</f>
        <v>13.420731707317072</v>
      </c>
      <c r="AG33" s="6">
        <f>(AG17*F17+AG19*F19+AG21*F21+AG23*F23+AG25*F25+AG27*F27+AG31*F31)/F33</f>
        <v>11.452316076294277</v>
      </c>
      <c r="AH33" s="6" t="e">
        <f>(AH17*D17+AH19*D19+AH21*D21+AH23*D23+AH25*D25+AH27*D27+AH31*D31)/D33</f>
        <v>#DIV/0!</v>
      </c>
      <c r="AI33" s="6">
        <f>(AI17*E17+AI19*E19+AI21*E21+AI23*E23+AI25*E25+AI27*E27+AI31*E31)/E33</f>
        <v>3.3331097560975609</v>
      </c>
      <c r="AJ33" s="6">
        <f>(AJ17*F17+AJ19*F19+AJ21*F21+AJ23*F23+AJ25*F25+AJ27*F27+AJ31*F31)/F33</f>
        <v>3.1754768392370569</v>
      </c>
      <c r="AK33" s="109" t="e">
        <f>(M33+S33+Y33)/D33</f>
        <v>#DIV/0!</v>
      </c>
      <c r="AL33" s="109">
        <f>(O33+U33+AA33)/E33</f>
        <v>0.96951219512195119</v>
      </c>
      <c r="AM33" s="109">
        <f>(Q33+W33+AC33)/F33</f>
        <v>0.93460490463215262</v>
      </c>
      <c r="AN33" s="109" t="e">
        <f>(Y33+S33)/D33</f>
        <v>#DIV/0!</v>
      </c>
      <c r="AO33" s="109">
        <f>(AA33+U33)/E33</f>
        <v>0.41768292682926828</v>
      </c>
      <c r="AP33" s="109">
        <f>(AC33+W33)/F33</f>
        <v>0.53133514986376018</v>
      </c>
    </row>
    <row r="34" spans="1:42" ht="15.75" x14ac:dyDescent="0.2">
      <c r="AG34" s="117"/>
      <c r="AH34" s="28"/>
    </row>
    <row r="35" spans="1:42" ht="15.75" x14ac:dyDescent="0.2">
      <c r="AG35" s="117"/>
      <c r="AH35" s="28"/>
    </row>
    <row r="36" spans="1:42" x14ac:dyDescent="0.2">
      <c r="A36" s="260"/>
      <c r="B36" s="260"/>
      <c r="C36" s="260"/>
      <c r="AG36" s="118"/>
      <c r="AH36" s="28"/>
    </row>
    <row r="37" spans="1:42" x14ac:dyDescent="0.2">
      <c r="AG37" s="118"/>
      <c r="AH37" s="28"/>
    </row>
  </sheetData>
  <mergeCells count="82">
    <mergeCell ref="A36:C36"/>
    <mergeCell ref="A20:A21"/>
    <mergeCell ref="B20:B21"/>
    <mergeCell ref="A22:A23"/>
    <mergeCell ref="B22:B23"/>
    <mergeCell ref="A24:A25"/>
    <mergeCell ref="B24:B25"/>
    <mergeCell ref="A26:A27"/>
    <mergeCell ref="B26:B27"/>
    <mergeCell ref="A32:B33"/>
    <mergeCell ref="B28:B29"/>
    <mergeCell ref="B30:B31"/>
    <mergeCell ref="A28:A29"/>
    <mergeCell ref="A30:A31"/>
    <mergeCell ref="AN10:AN15"/>
    <mergeCell ref="AO10:AO15"/>
    <mergeCell ref="AP10:AP15"/>
    <mergeCell ref="A16:A17"/>
    <mergeCell ref="B16:B17"/>
    <mergeCell ref="AK10:AK15"/>
    <mergeCell ref="AL10:AL15"/>
    <mergeCell ref="AM10:AM15"/>
    <mergeCell ref="AA10:AA15"/>
    <mergeCell ref="P10:P15"/>
    <mergeCell ref="Q10:Q15"/>
    <mergeCell ref="R10:R15"/>
    <mergeCell ref="S10:S15"/>
    <mergeCell ref="T10:T15"/>
    <mergeCell ref="U10:U15"/>
    <mergeCell ref="J10:J15"/>
    <mergeCell ref="V10:V15"/>
    <mergeCell ref="W10:W15"/>
    <mergeCell ref="X10:X15"/>
    <mergeCell ref="Y10:Y15"/>
    <mergeCell ref="Z10:Z15"/>
    <mergeCell ref="AH10:AH15"/>
    <mergeCell ref="AI10:AI15"/>
    <mergeCell ref="AJ10:AJ15"/>
    <mergeCell ref="AB10:AB15"/>
    <mergeCell ref="AC10:AC15"/>
    <mergeCell ref="AD10:AD15"/>
    <mergeCell ref="AE10:AE15"/>
    <mergeCell ref="AF10:AF15"/>
    <mergeCell ref="AG10:AG15"/>
    <mergeCell ref="M10:M15"/>
    <mergeCell ref="N10:N15"/>
    <mergeCell ref="O10:O15"/>
    <mergeCell ref="A18:A19"/>
    <mergeCell ref="B18:B19"/>
    <mergeCell ref="F10:F15"/>
    <mergeCell ref="G10:G15"/>
    <mergeCell ref="H10:H15"/>
    <mergeCell ref="K10:K15"/>
    <mergeCell ref="L10:L15"/>
    <mergeCell ref="U9:V9"/>
    <mergeCell ref="W9:X9"/>
    <mergeCell ref="S2:X8"/>
    <mergeCell ref="Y2:AD8"/>
    <mergeCell ref="AE2:AG9"/>
    <mergeCell ref="S9:T9"/>
    <mergeCell ref="AH2:AJ9"/>
    <mergeCell ref="AK2:AM9"/>
    <mergeCell ref="AN2:AP9"/>
    <mergeCell ref="Y9:Z9"/>
    <mergeCell ref="AA9:AB9"/>
    <mergeCell ref="AC9:AD9"/>
    <mergeCell ref="A1:AD1"/>
    <mergeCell ref="A2:A15"/>
    <mergeCell ref="B2:B15"/>
    <mergeCell ref="C2:C15"/>
    <mergeCell ref="D2:F9"/>
    <mergeCell ref="G2:L8"/>
    <mergeCell ref="M2:R8"/>
    <mergeCell ref="G9:H9"/>
    <mergeCell ref="I9:J9"/>
    <mergeCell ref="K9:L9"/>
    <mergeCell ref="I10:I15"/>
    <mergeCell ref="M9:N9"/>
    <mergeCell ref="O9:P9"/>
    <mergeCell ref="Q9:R9"/>
    <mergeCell ref="D10:D15"/>
    <mergeCell ref="E10:E15"/>
  </mergeCells>
  <pageMargins left="0.75" right="0.26" top="1" bottom="0.43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6"/>
  <sheetViews>
    <sheetView workbookViewId="0">
      <selection activeCell="C12" sqref="C12"/>
    </sheetView>
  </sheetViews>
  <sheetFormatPr defaultRowHeight="12.75" x14ac:dyDescent="0.2"/>
  <cols>
    <col min="1" max="1" width="15.140625" customWidth="1"/>
    <col min="2" max="2" width="5.28515625" style="88" customWidth="1"/>
    <col min="3" max="3" width="38.42578125" style="93" bestFit="1" customWidth="1"/>
    <col min="4" max="4" width="23.140625" style="90" customWidth="1"/>
    <col min="5" max="5" width="20.42578125" style="88" customWidth="1"/>
    <col min="6" max="6" width="14" style="98" customWidth="1"/>
  </cols>
  <sheetData>
    <row r="1" spans="1:7" ht="18.75" x14ac:dyDescent="0.3">
      <c r="A1" s="263" t="s">
        <v>80</v>
      </c>
      <c r="B1" s="263"/>
      <c r="C1" s="263"/>
      <c r="D1" s="263"/>
      <c r="E1" s="263"/>
      <c r="F1" s="263"/>
      <c r="G1" s="263"/>
    </row>
    <row r="3" spans="1:7" ht="27.75" customHeight="1" x14ac:dyDescent="0.25">
      <c r="A3" s="46" t="s">
        <v>10</v>
      </c>
      <c r="B3" s="94" t="s">
        <v>13</v>
      </c>
      <c r="C3" s="92" t="s">
        <v>55</v>
      </c>
      <c r="D3" s="89" t="s">
        <v>0</v>
      </c>
      <c r="E3" s="96" t="s">
        <v>65</v>
      </c>
      <c r="F3" s="97" t="s">
        <v>66</v>
      </c>
    </row>
    <row r="4" spans="1:7" ht="17.25" customHeight="1" x14ac:dyDescent="0.25">
      <c r="A4" s="166" t="s">
        <v>114</v>
      </c>
      <c r="B4" s="167">
        <v>1</v>
      </c>
      <c r="C4" s="168" t="s">
        <v>115</v>
      </c>
      <c r="D4" s="169" t="s">
        <v>116</v>
      </c>
      <c r="E4" s="167">
        <v>34</v>
      </c>
      <c r="F4" s="170">
        <f>E4*100/35</f>
        <v>97.142857142857139</v>
      </c>
    </row>
    <row r="5" spans="1:7" ht="17.25" customHeight="1" x14ac:dyDescent="0.25">
      <c r="A5" s="171" t="s">
        <v>97</v>
      </c>
      <c r="B5" s="172">
        <v>2</v>
      </c>
      <c r="C5" s="173" t="s">
        <v>117</v>
      </c>
      <c r="D5" s="174" t="s">
        <v>118</v>
      </c>
      <c r="E5" s="172">
        <v>39</v>
      </c>
      <c r="F5" s="175">
        <f>E5*100/40</f>
        <v>97.5</v>
      </c>
    </row>
    <row r="6" spans="1:7" ht="17.25" customHeight="1" x14ac:dyDescent="0.25">
      <c r="A6" s="176" t="s">
        <v>119</v>
      </c>
      <c r="B6" s="177">
        <v>3</v>
      </c>
      <c r="C6" s="178" t="s">
        <v>120</v>
      </c>
      <c r="D6" s="179" t="s">
        <v>121</v>
      </c>
      <c r="E6" s="177">
        <v>31</v>
      </c>
      <c r="F6" s="180">
        <f>E6*100/34</f>
        <v>91.17647058823529</v>
      </c>
    </row>
    <row r="7" spans="1:7" ht="17.25" customHeight="1" x14ac:dyDescent="0.25">
      <c r="A7" s="163" t="s">
        <v>123</v>
      </c>
      <c r="B7" s="95">
        <v>4</v>
      </c>
      <c r="C7" s="87" t="s">
        <v>122</v>
      </c>
      <c r="D7" s="164" t="s">
        <v>32</v>
      </c>
      <c r="E7" s="95">
        <v>33</v>
      </c>
      <c r="F7" s="91">
        <f>E7*100/33</f>
        <v>100</v>
      </c>
    </row>
    <row r="8" spans="1:7" ht="17.25" customHeight="1" x14ac:dyDescent="0.25">
      <c r="A8" s="163" t="s">
        <v>123</v>
      </c>
      <c r="B8" s="95">
        <v>5</v>
      </c>
      <c r="C8" s="87" t="s">
        <v>144</v>
      </c>
      <c r="D8" s="164" t="s">
        <v>32</v>
      </c>
      <c r="E8" s="95">
        <v>33</v>
      </c>
      <c r="F8" s="91">
        <f t="shared" ref="F8:F24" si="0">E8*100/33</f>
        <v>100</v>
      </c>
    </row>
    <row r="9" spans="1:7" ht="17.25" customHeight="1" x14ac:dyDescent="0.25">
      <c r="A9" s="163" t="s">
        <v>123</v>
      </c>
      <c r="B9" s="95">
        <v>6</v>
      </c>
      <c r="C9" s="87" t="s">
        <v>115</v>
      </c>
      <c r="D9" s="164" t="s">
        <v>124</v>
      </c>
      <c r="E9" s="95">
        <v>33</v>
      </c>
      <c r="F9" s="91">
        <f t="shared" si="0"/>
        <v>100</v>
      </c>
    </row>
    <row r="10" spans="1:7" ht="17.25" customHeight="1" x14ac:dyDescent="0.25">
      <c r="A10" s="163" t="s">
        <v>123</v>
      </c>
      <c r="B10" s="95">
        <v>7</v>
      </c>
      <c r="C10" s="87" t="s">
        <v>125</v>
      </c>
      <c r="D10" s="164" t="s">
        <v>124</v>
      </c>
      <c r="E10" s="95">
        <v>33</v>
      </c>
      <c r="F10" s="91">
        <f t="shared" si="0"/>
        <v>100</v>
      </c>
    </row>
    <row r="11" spans="1:7" ht="15.75" x14ac:dyDescent="0.25">
      <c r="A11" s="163" t="s">
        <v>123</v>
      </c>
      <c r="B11" s="95">
        <v>8</v>
      </c>
      <c r="C11" s="87" t="s">
        <v>126</v>
      </c>
      <c r="D11" s="164" t="s">
        <v>124</v>
      </c>
      <c r="E11" s="95">
        <v>33</v>
      </c>
      <c r="F11" s="91">
        <f t="shared" si="0"/>
        <v>100</v>
      </c>
    </row>
    <row r="12" spans="1:7" ht="15.75" x14ac:dyDescent="0.25">
      <c r="A12" s="163" t="s">
        <v>123</v>
      </c>
      <c r="B12" s="95">
        <v>9</v>
      </c>
      <c r="C12" s="87" t="s">
        <v>127</v>
      </c>
      <c r="D12" s="164" t="s">
        <v>124</v>
      </c>
      <c r="E12" s="95">
        <v>33</v>
      </c>
      <c r="F12" s="91">
        <f t="shared" si="0"/>
        <v>100</v>
      </c>
    </row>
    <row r="13" spans="1:7" ht="15.75" x14ac:dyDescent="0.25">
      <c r="A13" s="163" t="s">
        <v>123</v>
      </c>
      <c r="B13" s="95">
        <v>10</v>
      </c>
      <c r="C13" s="87" t="s">
        <v>128</v>
      </c>
      <c r="D13" s="164" t="s">
        <v>124</v>
      </c>
      <c r="E13" s="95">
        <v>33</v>
      </c>
      <c r="F13" s="91">
        <f t="shared" si="0"/>
        <v>100</v>
      </c>
    </row>
    <row r="14" spans="1:7" ht="15.75" x14ac:dyDescent="0.25">
      <c r="A14" s="163" t="s">
        <v>123</v>
      </c>
      <c r="B14" s="95">
        <v>11</v>
      </c>
      <c r="C14" s="87" t="s">
        <v>129</v>
      </c>
      <c r="D14" s="164" t="s">
        <v>124</v>
      </c>
      <c r="E14" s="95">
        <v>33</v>
      </c>
      <c r="F14" s="91">
        <f t="shared" si="0"/>
        <v>100</v>
      </c>
    </row>
    <row r="15" spans="1:7" ht="15.75" x14ac:dyDescent="0.25">
      <c r="A15" s="163" t="s">
        <v>123</v>
      </c>
      <c r="B15" s="95">
        <v>12</v>
      </c>
      <c r="C15" s="87" t="s">
        <v>132</v>
      </c>
      <c r="D15" s="164" t="s">
        <v>130</v>
      </c>
      <c r="E15" s="95">
        <v>33</v>
      </c>
      <c r="F15" s="91">
        <f t="shared" si="0"/>
        <v>100</v>
      </c>
    </row>
    <row r="16" spans="1:7" ht="15.75" x14ac:dyDescent="0.25">
      <c r="A16" s="163" t="s">
        <v>123</v>
      </c>
      <c r="B16" s="95">
        <v>13</v>
      </c>
      <c r="C16" s="87" t="s">
        <v>133</v>
      </c>
      <c r="D16" s="164" t="s">
        <v>130</v>
      </c>
      <c r="E16" s="95">
        <v>33</v>
      </c>
      <c r="F16" s="91">
        <f t="shared" si="0"/>
        <v>100</v>
      </c>
    </row>
    <row r="17" spans="1:6" ht="15.75" x14ac:dyDescent="0.25">
      <c r="A17" s="163" t="s">
        <v>123</v>
      </c>
      <c r="B17" s="95">
        <v>14</v>
      </c>
      <c r="C17" s="87" t="s">
        <v>134</v>
      </c>
      <c r="D17" s="164" t="s">
        <v>130</v>
      </c>
      <c r="E17" s="95">
        <v>33</v>
      </c>
      <c r="F17" s="91">
        <f t="shared" si="0"/>
        <v>100</v>
      </c>
    </row>
    <row r="18" spans="1:6" ht="15.75" x14ac:dyDescent="0.25">
      <c r="A18" s="163" t="s">
        <v>123</v>
      </c>
      <c r="B18" s="95">
        <v>15</v>
      </c>
      <c r="C18" s="87" t="s">
        <v>135</v>
      </c>
      <c r="D18" s="164" t="s">
        <v>131</v>
      </c>
      <c r="E18" s="95">
        <v>33</v>
      </c>
      <c r="F18" s="91">
        <f t="shared" si="0"/>
        <v>100</v>
      </c>
    </row>
    <row r="19" spans="1:6" ht="15.75" x14ac:dyDescent="0.25">
      <c r="A19" s="163" t="s">
        <v>123</v>
      </c>
      <c r="B19" s="95">
        <v>16</v>
      </c>
      <c r="C19" s="87" t="s">
        <v>136</v>
      </c>
      <c r="D19" s="164" t="s">
        <v>131</v>
      </c>
      <c r="E19" s="95">
        <v>33</v>
      </c>
      <c r="F19" s="91">
        <f t="shared" si="0"/>
        <v>100</v>
      </c>
    </row>
    <row r="20" spans="1:6" ht="15.75" x14ac:dyDescent="0.25">
      <c r="A20" s="163" t="s">
        <v>123</v>
      </c>
      <c r="B20" s="95">
        <v>17</v>
      </c>
      <c r="C20" s="87" t="s">
        <v>137</v>
      </c>
      <c r="D20" s="164" t="s">
        <v>131</v>
      </c>
      <c r="E20" s="95">
        <v>33</v>
      </c>
      <c r="F20" s="91">
        <f t="shared" si="0"/>
        <v>100</v>
      </c>
    </row>
    <row r="21" spans="1:6" ht="15.75" x14ac:dyDescent="0.25">
      <c r="A21" s="163" t="s">
        <v>123</v>
      </c>
      <c r="B21" s="95">
        <v>18</v>
      </c>
      <c r="C21" s="87" t="s">
        <v>138</v>
      </c>
      <c r="D21" s="164" t="s">
        <v>139</v>
      </c>
      <c r="E21" s="95">
        <v>33</v>
      </c>
      <c r="F21" s="91">
        <f t="shared" si="0"/>
        <v>100</v>
      </c>
    </row>
    <row r="22" spans="1:6" ht="15.75" x14ac:dyDescent="0.25">
      <c r="A22" s="163" t="s">
        <v>123</v>
      </c>
      <c r="B22" s="95">
        <v>19</v>
      </c>
      <c r="C22" s="87" t="s">
        <v>140</v>
      </c>
      <c r="D22" s="164" t="s">
        <v>139</v>
      </c>
      <c r="E22" s="95">
        <v>33</v>
      </c>
      <c r="F22" s="91">
        <f t="shared" si="0"/>
        <v>100</v>
      </c>
    </row>
    <row r="23" spans="1:6" ht="15.75" x14ac:dyDescent="0.25">
      <c r="A23" s="163" t="s">
        <v>123</v>
      </c>
      <c r="B23" s="95">
        <v>20</v>
      </c>
      <c r="C23" s="87" t="s">
        <v>141</v>
      </c>
      <c r="D23" s="164" t="s">
        <v>139</v>
      </c>
      <c r="E23" s="95">
        <v>33</v>
      </c>
      <c r="F23" s="91">
        <f t="shared" si="0"/>
        <v>100</v>
      </c>
    </row>
    <row r="24" spans="1:6" ht="15.75" x14ac:dyDescent="0.25">
      <c r="A24" s="163" t="s">
        <v>123</v>
      </c>
      <c r="B24" s="95">
        <v>21</v>
      </c>
      <c r="C24" s="87" t="s">
        <v>142</v>
      </c>
      <c r="D24" s="164" t="s">
        <v>139</v>
      </c>
      <c r="E24" s="95">
        <v>33</v>
      </c>
      <c r="F24" s="91">
        <f t="shared" si="0"/>
        <v>100</v>
      </c>
    </row>
    <row r="25" spans="1:6" ht="15.75" x14ac:dyDescent="0.25">
      <c r="A25" s="163" t="s">
        <v>143</v>
      </c>
      <c r="B25" s="95">
        <v>22</v>
      </c>
      <c r="C25" s="87" t="s">
        <v>129</v>
      </c>
      <c r="D25" s="164" t="s">
        <v>124</v>
      </c>
      <c r="E25" s="95">
        <v>31</v>
      </c>
      <c r="F25" s="91">
        <f>E25*100/31</f>
        <v>100</v>
      </c>
    </row>
    <row r="26" spans="1:6" ht="15.75" x14ac:dyDescent="0.25">
      <c r="A26" s="163" t="s">
        <v>143</v>
      </c>
      <c r="B26" s="95">
        <v>23</v>
      </c>
      <c r="C26" s="87" t="s">
        <v>133</v>
      </c>
      <c r="D26" s="164" t="s">
        <v>130</v>
      </c>
      <c r="E26" s="95">
        <v>31</v>
      </c>
      <c r="F26" s="91">
        <f t="shared" ref="F26" si="1">E26*100/31</f>
        <v>100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"/>
  <sheetViews>
    <sheetView workbookViewId="0">
      <selection activeCell="C26" sqref="C26"/>
    </sheetView>
  </sheetViews>
  <sheetFormatPr defaultRowHeight="12.75" x14ac:dyDescent="0.2"/>
  <cols>
    <col min="1" max="1" width="18.7109375" customWidth="1"/>
    <col min="3" max="3" width="10" customWidth="1"/>
    <col min="4" max="4" width="11.42578125" customWidth="1"/>
  </cols>
  <sheetData>
    <row r="1" spans="1:6" ht="12.75" customHeight="1" x14ac:dyDescent="0.2">
      <c r="A1" s="74"/>
      <c r="B1" s="264" t="s">
        <v>96</v>
      </c>
      <c r="C1" s="264"/>
      <c r="D1" s="264"/>
      <c r="E1" s="265"/>
    </row>
    <row r="2" spans="1:6" ht="26.25" customHeight="1" x14ac:dyDescent="0.2">
      <c r="A2" s="73" t="s">
        <v>28</v>
      </c>
      <c r="B2" s="59">
        <v>1</v>
      </c>
      <c r="C2" s="59">
        <v>2</v>
      </c>
      <c r="D2" s="59">
        <v>3</v>
      </c>
      <c r="E2" s="59">
        <v>4</v>
      </c>
    </row>
    <row r="3" spans="1:6" x14ac:dyDescent="0.2">
      <c r="A3" s="11" t="s">
        <v>105</v>
      </c>
      <c r="B3" s="4">
        <v>0</v>
      </c>
      <c r="C3" s="4">
        <v>0</v>
      </c>
      <c r="D3" s="4">
        <v>0</v>
      </c>
      <c r="E3" s="4">
        <v>0</v>
      </c>
      <c r="F3">
        <f>SUM(B3:E3)</f>
        <v>0</v>
      </c>
    </row>
    <row r="4" spans="1:6" x14ac:dyDescent="0.2">
      <c r="A4" s="11" t="s">
        <v>106</v>
      </c>
      <c r="B4" s="4">
        <v>4</v>
      </c>
      <c r="C4" s="4">
        <v>0</v>
      </c>
      <c r="D4" s="4">
        <v>1</v>
      </c>
      <c r="E4" s="4">
        <v>0</v>
      </c>
      <c r="F4">
        <f t="shared" ref="F4:F10" si="0">SUM(B4:E4)</f>
        <v>5</v>
      </c>
    </row>
    <row r="5" spans="1:6" x14ac:dyDescent="0.2">
      <c r="A5" s="11" t="s">
        <v>107</v>
      </c>
      <c r="B5" s="4">
        <v>1</v>
      </c>
      <c r="C5" s="4">
        <v>0</v>
      </c>
      <c r="D5" s="4">
        <v>1</v>
      </c>
      <c r="E5" s="4">
        <v>0</v>
      </c>
      <c r="F5">
        <f t="shared" si="0"/>
        <v>2</v>
      </c>
    </row>
    <row r="6" spans="1:6" x14ac:dyDescent="0.2">
      <c r="A6" s="11" t="s">
        <v>108</v>
      </c>
      <c r="B6" s="4">
        <v>2</v>
      </c>
      <c r="C6" s="4">
        <v>1</v>
      </c>
      <c r="D6" s="4">
        <v>0</v>
      </c>
      <c r="E6" s="4">
        <v>0</v>
      </c>
      <c r="F6">
        <f t="shared" si="0"/>
        <v>3</v>
      </c>
    </row>
    <row r="7" spans="1:6" x14ac:dyDescent="0.2">
      <c r="A7" s="11" t="s">
        <v>109</v>
      </c>
      <c r="B7" s="4">
        <v>3</v>
      </c>
      <c r="C7" s="4">
        <v>0</v>
      </c>
      <c r="D7" s="4">
        <v>1</v>
      </c>
      <c r="E7" s="4">
        <v>0</v>
      </c>
      <c r="F7">
        <f t="shared" si="0"/>
        <v>4</v>
      </c>
    </row>
    <row r="8" spans="1:6" x14ac:dyDescent="0.2">
      <c r="A8" s="11" t="s">
        <v>110</v>
      </c>
      <c r="B8" s="4">
        <v>1</v>
      </c>
      <c r="C8" s="4">
        <v>0</v>
      </c>
      <c r="D8" s="4">
        <v>0</v>
      </c>
      <c r="E8" s="75">
        <v>0</v>
      </c>
      <c r="F8">
        <f t="shared" si="0"/>
        <v>1</v>
      </c>
    </row>
    <row r="9" spans="1:6" x14ac:dyDescent="0.2">
      <c r="A9" s="11" t="s">
        <v>111</v>
      </c>
      <c r="B9" s="4">
        <v>1</v>
      </c>
      <c r="C9" s="4">
        <v>0</v>
      </c>
      <c r="D9" s="4">
        <v>1</v>
      </c>
      <c r="E9" s="4">
        <v>0</v>
      </c>
      <c r="F9">
        <f t="shared" si="0"/>
        <v>2</v>
      </c>
    </row>
    <row r="10" spans="1:6" x14ac:dyDescent="0.2">
      <c r="A10" s="11" t="s">
        <v>112</v>
      </c>
      <c r="B10" s="4">
        <v>0</v>
      </c>
      <c r="C10" s="4">
        <v>0</v>
      </c>
      <c r="D10" s="4">
        <v>1</v>
      </c>
      <c r="E10" s="4">
        <v>0</v>
      </c>
      <c r="F10">
        <f t="shared" si="0"/>
        <v>1</v>
      </c>
    </row>
    <row r="11" spans="1:6" x14ac:dyDescent="0.2">
      <c r="A11" s="12" t="s">
        <v>74</v>
      </c>
      <c r="B11" s="4">
        <f>SUM(B3:B10)</f>
        <v>12</v>
      </c>
      <c r="C11" s="4">
        <f t="shared" ref="C11:E11" si="1">SUM(C3:C10)</f>
        <v>1</v>
      </c>
      <c r="D11" s="4">
        <f t="shared" si="1"/>
        <v>5</v>
      </c>
      <c r="E11" s="4">
        <f t="shared" si="1"/>
        <v>0</v>
      </c>
      <c r="F11" s="203">
        <f>SUM(F3:F10)</f>
        <v>18</v>
      </c>
    </row>
    <row r="13" spans="1:6" x14ac:dyDescent="0.2">
      <c r="A13" t="s">
        <v>75</v>
      </c>
      <c r="B13">
        <v>29</v>
      </c>
      <c r="C13" t="s">
        <v>76</v>
      </c>
    </row>
    <row r="14" spans="1:6" x14ac:dyDescent="0.2">
      <c r="B14">
        <f>B11+C11+D11+E11</f>
        <v>18</v>
      </c>
      <c r="C14" t="s">
        <v>77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РБД</vt:lpstr>
      <vt:lpstr>выбор экзаменов</vt:lpstr>
      <vt:lpstr>Таб№1</vt:lpstr>
      <vt:lpstr>Таб№2</vt:lpstr>
      <vt:lpstr>рейтинг ОУ </vt:lpstr>
      <vt:lpstr>сравнение  за три </vt:lpstr>
      <vt:lpstr>90%</vt:lpstr>
      <vt:lpstr>на осень</vt:lpstr>
    </vt:vector>
  </TitlesOfParts>
  <Company>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</dc:creator>
  <cp:lastModifiedBy>Asya</cp:lastModifiedBy>
  <cp:lastPrinted>2018-06-21T05:11:35Z</cp:lastPrinted>
  <dcterms:created xsi:type="dcterms:W3CDTF">2011-07-08T04:34:44Z</dcterms:created>
  <dcterms:modified xsi:type="dcterms:W3CDTF">2022-08-24T08:19:54Z</dcterms:modified>
</cp:coreProperties>
</file>