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ИА 2023\результаты\"/>
    </mc:Choice>
  </mc:AlternateContent>
  <xr:revisionPtr revIDLastSave="0" documentId="13_ncr:1_{7669621D-2438-41DD-9721-2153E40D944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РБД" sheetId="6" r:id="rId1"/>
    <sheet name="выбор экзаменов" sheetId="7" r:id="rId2"/>
    <sheet name="Таб№1" sheetId="1" r:id="rId3"/>
    <sheet name="Таб№2" sheetId="8" r:id="rId4"/>
    <sheet name="рейтинг ОУ " sheetId="5" r:id="rId5"/>
    <sheet name="сравнение  за три " sheetId="13" r:id="rId6"/>
    <sheet name="90%" sheetId="9" r:id="rId7"/>
    <sheet name="на осень" sheetId="10" r:id="rId8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7" i="13" l="1"/>
  <c r="AP18" i="13"/>
  <c r="AP19" i="13"/>
  <c r="AP20" i="13"/>
  <c r="AP21" i="13"/>
  <c r="AP22" i="13"/>
  <c r="AP23" i="13"/>
  <c r="AP24" i="13"/>
  <c r="AP25" i="13"/>
  <c r="AP26" i="13"/>
  <c r="AP27" i="13"/>
  <c r="AP28" i="13"/>
  <c r="AP29" i="13"/>
  <c r="AP30" i="13"/>
  <c r="AP31" i="13"/>
  <c r="AP16" i="13"/>
  <c r="AN16" i="13"/>
  <c r="AK16" i="13"/>
  <c r="AM7" i="1"/>
  <c r="AD31" i="13" l="1"/>
  <c r="AC33" i="13"/>
  <c r="AC32" i="13"/>
  <c r="W33" i="13"/>
  <c r="W32" i="13"/>
  <c r="K33" i="13"/>
  <c r="Q32" i="13"/>
  <c r="F32" i="13"/>
  <c r="AG32" i="13" s="1"/>
  <c r="AP32" i="13" l="1"/>
  <c r="F19" i="9"/>
  <c r="F15" i="9"/>
  <c r="F13" i="9"/>
  <c r="F14" i="9"/>
  <c r="F16" i="9"/>
  <c r="F12" i="9"/>
  <c r="F8" i="9"/>
  <c r="F5" i="9"/>
  <c r="F6" i="9"/>
  <c r="F7" i="9"/>
  <c r="F9" i="9"/>
  <c r="F10" i="9"/>
  <c r="F11" i="9"/>
  <c r="F17" i="9"/>
  <c r="F4" i="9"/>
  <c r="AN9" i="1" l="1"/>
  <c r="AN10" i="1"/>
  <c r="AN11" i="1"/>
  <c r="AN12" i="1"/>
  <c r="AN13" i="1"/>
  <c r="AN14" i="1"/>
  <c r="AN15" i="1"/>
  <c r="AN16" i="1"/>
  <c r="AN17" i="1"/>
  <c r="AN7" i="1"/>
  <c r="AB10" i="1"/>
  <c r="AB17" i="1"/>
  <c r="X8" i="1"/>
  <c r="T14" i="1"/>
  <c r="L12" i="1"/>
  <c r="L17" i="1"/>
  <c r="H15" i="1"/>
  <c r="H17" i="1"/>
  <c r="D14" i="1"/>
  <c r="AM8" i="1"/>
  <c r="AM9" i="1"/>
  <c r="AM10" i="1"/>
  <c r="AM11" i="1"/>
  <c r="AM12" i="1"/>
  <c r="AM13" i="1"/>
  <c r="AM14" i="1"/>
  <c r="AM15" i="1"/>
  <c r="AM16" i="1"/>
  <c r="AM17" i="1"/>
  <c r="AE14" i="1"/>
  <c r="AA12" i="1"/>
  <c r="W9" i="1"/>
  <c r="W16" i="1"/>
  <c r="W17" i="1"/>
  <c r="S14" i="1"/>
  <c r="O14" i="1"/>
  <c r="N8" i="1"/>
  <c r="O8" i="1" s="1"/>
  <c r="N9" i="1"/>
  <c r="P9" i="1" s="1"/>
  <c r="N10" i="1"/>
  <c r="O10" i="1" s="1"/>
  <c r="N11" i="1"/>
  <c r="O11" i="1" s="1"/>
  <c r="N12" i="1"/>
  <c r="O12" i="1" s="1"/>
  <c r="N13" i="1"/>
  <c r="P13" i="1" s="1"/>
  <c r="N14" i="1"/>
  <c r="P14" i="1" s="1"/>
  <c r="N15" i="1"/>
  <c r="O15" i="1" s="1"/>
  <c r="N16" i="1"/>
  <c r="P16" i="1" s="1"/>
  <c r="N17" i="1"/>
  <c r="P17" i="1" s="1"/>
  <c r="K14" i="1"/>
  <c r="J7" i="1"/>
  <c r="L7" i="1" s="1"/>
  <c r="C9" i="1"/>
  <c r="AD8" i="1"/>
  <c r="AF8" i="1" s="1"/>
  <c r="AD9" i="1"/>
  <c r="AF9" i="1" s="1"/>
  <c r="AD10" i="1"/>
  <c r="AF10" i="1" s="1"/>
  <c r="AD11" i="1"/>
  <c r="AF11" i="1" s="1"/>
  <c r="AD12" i="1"/>
  <c r="AE12" i="1" s="1"/>
  <c r="AD13" i="1"/>
  <c r="AE13" i="1" s="1"/>
  <c r="AD14" i="1"/>
  <c r="AF14" i="1" s="1"/>
  <c r="AD15" i="1"/>
  <c r="AF15" i="1" s="1"/>
  <c r="AD16" i="1"/>
  <c r="AE16" i="1" s="1"/>
  <c r="AD17" i="1"/>
  <c r="AF17" i="1" s="1"/>
  <c r="AD7" i="1"/>
  <c r="AF7" i="1" s="1"/>
  <c r="Z8" i="1"/>
  <c r="AB8" i="1" s="1"/>
  <c r="Z9" i="1"/>
  <c r="AA9" i="1" s="1"/>
  <c r="Z10" i="1"/>
  <c r="AA10" i="1" s="1"/>
  <c r="Z11" i="1"/>
  <c r="AB11" i="1" s="1"/>
  <c r="Z12" i="1"/>
  <c r="AB12" i="1" s="1"/>
  <c r="Z13" i="1"/>
  <c r="AB13" i="1" s="1"/>
  <c r="Z14" i="1"/>
  <c r="AA14" i="1" s="1"/>
  <c r="Z15" i="1"/>
  <c r="AB15" i="1" s="1"/>
  <c r="Z16" i="1"/>
  <c r="AA16" i="1" s="1"/>
  <c r="Z17" i="1"/>
  <c r="AA17" i="1" s="1"/>
  <c r="Z7" i="1"/>
  <c r="AB7" i="1" s="1"/>
  <c r="V8" i="1"/>
  <c r="W8" i="1" s="1"/>
  <c r="V9" i="1"/>
  <c r="X9" i="1" s="1"/>
  <c r="V10" i="1"/>
  <c r="X10" i="1" s="1"/>
  <c r="V11" i="1"/>
  <c r="X11" i="1" s="1"/>
  <c r="V12" i="1"/>
  <c r="X12" i="1" s="1"/>
  <c r="V13" i="1"/>
  <c r="X13" i="1" s="1"/>
  <c r="V14" i="1"/>
  <c r="W14" i="1" s="1"/>
  <c r="V15" i="1"/>
  <c r="W15" i="1" s="1"/>
  <c r="V16" i="1"/>
  <c r="X16" i="1" s="1"/>
  <c r="V17" i="1"/>
  <c r="X17" i="1" s="1"/>
  <c r="V7" i="1"/>
  <c r="W7" i="1" s="1"/>
  <c r="R8" i="1"/>
  <c r="T8" i="1" s="1"/>
  <c r="R9" i="1"/>
  <c r="S9" i="1" s="1"/>
  <c r="R10" i="1"/>
  <c r="T10" i="1" s="1"/>
  <c r="R11" i="1"/>
  <c r="T11" i="1" s="1"/>
  <c r="R12" i="1"/>
  <c r="T12" i="1" s="1"/>
  <c r="R13" i="1"/>
  <c r="S13" i="1" s="1"/>
  <c r="R14" i="1"/>
  <c r="R15" i="1"/>
  <c r="T15" i="1" s="1"/>
  <c r="R16" i="1"/>
  <c r="T16" i="1" s="1"/>
  <c r="R17" i="1"/>
  <c r="T17" i="1" s="1"/>
  <c r="R7" i="1"/>
  <c r="T7" i="1" s="1"/>
  <c r="N7" i="1"/>
  <c r="P7" i="1" s="1"/>
  <c r="J8" i="1"/>
  <c r="L8" i="1" s="1"/>
  <c r="J9" i="1"/>
  <c r="L9" i="1" s="1"/>
  <c r="J10" i="1"/>
  <c r="K10" i="1" s="1"/>
  <c r="J11" i="1"/>
  <c r="L11" i="1" s="1"/>
  <c r="J12" i="1"/>
  <c r="K12" i="1" s="1"/>
  <c r="J13" i="1"/>
  <c r="L13" i="1" s="1"/>
  <c r="J14" i="1"/>
  <c r="L14" i="1" s="1"/>
  <c r="J15" i="1"/>
  <c r="L15" i="1" s="1"/>
  <c r="J16" i="1"/>
  <c r="L16" i="1" s="1"/>
  <c r="J17" i="1"/>
  <c r="K17" i="1" s="1"/>
  <c r="F8" i="1"/>
  <c r="G8" i="1" s="1"/>
  <c r="F9" i="1"/>
  <c r="G9" i="1" s="1"/>
  <c r="F10" i="1"/>
  <c r="G10" i="1" s="1"/>
  <c r="F11" i="1"/>
  <c r="H11" i="1" s="1"/>
  <c r="F12" i="1"/>
  <c r="H12" i="1" s="1"/>
  <c r="F13" i="1"/>
  <c r="H13" i="1" s="1"/>
  <c r="F14" i="1"/>
  <c r="H14" i="1" s="1"/>
  <c r="F15" i="1"/>
  <c r="G15" i="1" s="1"/>
  <c r="F16" i="1"/>
  <c r="G16" i="1" s="1"/>
  <c r="F17" i="1"/>
  <c r="G17" i="1" s="1"/>
  <c r="F7" i="1"/>
  <c r="G7" i="1" s="1"/>
  <c r="B12" i="1"/>
  <c r="E12" i="1" s="1"/>
  <c r="B8" i="1"/>
  <c r="E8" i="1" s="1"/>
  <c r="B9" i="1"/>
  <c r="D9" i="1" s="1"/>
  <c r="B10" i="1"/>
  <c r="E10" i="1" s="1"/>
  <c r="B11" i="1"/>
  <c r="C11" i="1" s="1"/>
  <c r="B13" i="1"/>
  <c r="E13" i="1" s="1"/>
  <c r="B14" i="1"/>
  <c r="E14" i="1" s="1"/>
  <c r="B15" i="1"/>
  <c r="E15" i="1" s="1"/>
  <c r="B16" i="1"/>
  <c r="C16" i="1" s="1"/>
  <c r="B17" i="1"/>
  <c r="C17" i="1" s="1"/>
  <c r="B7" i="1"/>
  <c r="D7" i="1" s="1"/>
  <c r="J8" i="7"/>
  <c r="C25" i="7"/>
  <c r="C26" i="7"/>
  <c r="C27" i="7"/>
  <c r="C28" i="7"/>
  <c r="C29" i="7"/>
  <c r="C30" i="7"/>
  <c r="C24" i="7"/>
  <c r="B25" i="7"/>
  <c r="B26" i="7"/>
  <c r="B27" i="7"/>
  <c r="B28" i="7"/>
  <c r="B29" i="7"/>
  <c r="B30" i="7"/>
  <c r="B24" i="7"/>
  <c r="AA13" i="1" l="1"/>
  <c r="T13" i="1"/>
  <c r="O13" i="1"/>
  <c r="G13" i="1"/>
  <c r="P12" i="1"/>
  <c r="G12" i="1"/>
  <c r="C12" i="1"/>
  <c r="L10" i="1"/>
  <c r="C10" i="1"/>
  <c r="AF12" i="1"/>
  <c r="C15" i="1"/>
  <c r="O9" i="1"/>
  <c r="W13" i="1"/>
  <c r="AE17" i="1"/>
  <c r="D17" i="1"/>
  <c r="P15" i="1"/>
  <c r="T9" i="1"/>
  <c r="AB14" i="1"/>
  <c r="C14" i="1"/>
  <c r="K16" i="1"/>
  <c r="S17" i="1"/>
  <c r="W12" i="1"/>
  <c r="AE15" i="1"/>
  <c r="D16" i="1"/>
  <c r="H10" i="1"/>
  <c r="C13" i="1"/>
  <c r="K15" i="1"/>
  <c r="S15" i="1"/>
  <c r="W10" i="1"/>
  <c r="D15" i="1"/>
  <c r="H9" i="1"/>
  <c r="X15" i="1"/>
  <c r="AF13" i="1"/>
  <c r="X14" i="1"/>
  <c r="K13" i="1"/>
  <c r="D13" i="1"/>
  <c r="P10" i="1"/>
  <c r="AB9" i="1"/>
  <c r="S12" i="1"/>
  <c r="AE10" i="1"/>
  <c r="D12" i="1"/>
  <c r="E17" i="1"/>
  <c r="O17" i="1"/>
  <c r="S10" i="1"/>
  <c r="AA15" i="1"/>
  <c r="AE9" i="1"/>
  <c r="D10" i="1"/>
  <c r="E16" i="1"/>
  <c r="G14" i="1"/>
  <c r="K9" i="1"/>
  <c r="AB16" i="1"/>
  <c r="AE7" i="1"/>
  <c r="AA7" i="1"/>
  <c r="X7" i="1"/>
  <c r="S7" i="1"/>
  <c r="O7" i="1"/>
  <c r="K7" i="1"/>
  <c r="H7" i="1"/>
  <c r="C7" i="1"/>
  <c r="E7" i="1"/>
  <c r="AE8" i="1"/>
  <c r="AA8" i="1"/>
  <c r="S8" i="1"/>
  <c r="P8" i="1"/>
  <c r="K8" i="1"/>
  <c r="H8" i="1"/>
  <c r="C8" i="1"/>
  <c r="D8" i="1"/>
  <c r="AF16" i="1"/>
  <c r="S16" i="1"/>
  <c r="O16" i="1"/>
  <c r="H16" i="1"/>
  <c r="P11" i="1"/>
  <c r="E11" i="1"/>
  <c r="D11" i="1"/>
  <c r="AE11" i="1"/>
  <c r="AA11" i="1"/>
  <c r="W11" i="1"/>
  <c r="S11" i="1"/>
  <c r="K11" i="1"/>
  <c r="G11" i="1"/>
  <c r="AN17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AD16" i="13"/>
  <c r="Z16" i="13"/>
  <c r="X16" i="13"/>
  <c r="R16" i="13"/>
  <c r="AK28" i="13" l="1"/>
  <c r="AK17" i="13"/>
  <c r="AK18" i="13"/>
  <c r="AK19" i="13"/>
  <c r="AK20" i="13"/>
  <c r="AK21" i="13"/>
  <c r="AK22" i="13"/>
  <c r="AK23" i="13"/>
  <c r="AK24" i="13"/>
  <c r="AK25" i="13"/>
  <c r="AK26" i="13"/>
  <c r="AK27" i="13"/>
  <c r="AK29" i="13"/>
  <c r="AK30" i="13"/>
  <c r="AK31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30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Y33" i="13"/>
  <c r="Y32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16" i="13"/>
  <c r="H16" i="13"/>
  <c r="H17" i="13" l="1"/>
  <c r="H18" i="13"/>
  <c r="H19" i="13"/>
  <c r="H20" i="13"/>
  <c r="H21" i="13"/>
  <c r="H22" i="13"/>
  <c r="H23" i="13"/>
  <c r="H24" i="13"/>
  <c r="H25" i="13"/>
  <c r="H26" i="13"/>
  <c r="H27" i="13"/>
  <c r="H28" i="13"/>
  <c r="H29" i="13"/>
  <c r="M33" i="13"/>
  <c r="Q33" i="13"/>
  <c r="G33" i="13" l="1"/>
  <c r="I33" i="13"/>
  <c r="K32" i="13"/>
  <c r="I32" i="13"/>
  <c r="G32" i="13"/>
  <c r="E16" i="13" l="1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D32" i="13"/>
  <c r="M32" i="13"/>
  <c r="N32" i="13" s="1"/>
  <c r="O32" i="13"/>
  <c r="S32" i="13"/>
  <c r="AN32" i="13" s="1"/>
  <c r="U32" i="13"/>
  <c r="AA32" i="13"/>
  <c r="D33" i="13"/>
  <c r="H33" i="13" s="1"/>
  <c r="F33" i="13"/>
  <c r="O33" i="13"/>
  <c r="S33" i="13"/>
  <c r="U33" i="13"/>
  <c r="AA33" i="13"/>
  <c r="V24" i="13" l="1"/>
  <c r="AM24" i="13"/>
  <c r="AO24" i="13"/>
  <c r="AB24" i="13"/>
  <c r="AL24" i="13"/>
  <c r="AE32" i="13"/>
  <c r="AH32" i="13"/>
  <c r="AK32" i="13"/>
  <c r="Z32" i="13"/>
  <c r="V19" i="13"/>
  <c r="AM19" i="13"/>
  <c r="AO19" i="13"/>
  <c r="AL19" i="13"/>
  <c r="AB19" i="13"/>
  <c r="V30" i="13"/>
  <c r="AM30" i="13"/>
  <c r="AO30" i="13"/>
  <c r="AL30" i="13"/>
  <c r="AB30" i="13"/>
  <c r="V18" i="13"/>
  <c r="AM18" i="13"/>
  <c r="AO18" i="13"/>
  <c r="AL18" i="13"/>
  <c r="AB18" i="13"/>
  <c r="AM25" i="13"/>
  <c r="AO25" i="13"/>
  <c r="AB25" i="13"/>
  <c r="AL25" i="13"/>
  <c r="V23" i="13"/>
  <c r="AM23" i="13"/>
  <c r="AO23" i="13"/>
  <c r="AB23" i="13"/>
  <c r="AL23" i="13"/>
  <c r="V22" i="13"/>
  <c r="AM22" i="13"/>
  <c r="AO22" i="13"/>
  <c r="AB22" i="13"/>
  <c r="AL22" i="13"/>
  <c r="V20" i="13"/>
  <c r="AM20" i="13"/>
  <c r="AO20" i="13"/>
  <c r="AL20" i="13"/>
  <c r="AB20" i="13"/>
  <c r="V29" i="13"/>
  <c r="AM29" i="13"/>
  <c r="AO29" i="13"/>
  <c r="AL29" i="13"/>
  <c r="AB29" i="13"/>
  <c r="AO16" i="13"/>
  <c r="AL16" i="13"/>
  <c r="AM16" i="13"/>
  <c r="AB16" i="13"/>
  <c r="V21" i="13"/>
  <c r="AM21" i="13"/>
  <c r="AO21" i="13"/>
  <c r="AB21" i="13"/>
  <c r="AL21" i="13"/>
  <c r="V31" i="13"/>
  <c r="AM31" i="13"/>
  <c r="AO31" i="13"/>
  <c r="AL31" i="13"/>
  <c r="AB31" i="13"/>
  <c r="AF33" i="13"/>
  <c r="AN33" i="13"/>
  <c r="V17" i="13"/>
  <c r="AM17" i="13"/>
  <c r="AO17" i="13"/>
  <c r="AL17" i="13"/>
  <c r="AB17" i="13"/>
  <c r="AM28" i="13"/>
  <c r="AO28" i="13"/>
  <c r="AL28" i="13"/>
  <c r="AB28" i="13"/>
  <c r="AG33" i="13"/>
  <c r="AP33" i="13"/>
  <c r="V27" i="13"/>
  <c r="AM27" i="13"/>
  <c r="AO27" i="13"/>
  <c r="AB27" i="13"/>
  <c r="AL27" i="13"/>
  <c r="AH33" i="13"/>
  <c r="AK33" i="13"/>
  <c r="Z33" i="13"/>
  <c r="AE33" i="13"/>
  <c r="N33" i="13"/>
  <c r="V26" i="13"/>
  <c r="AM26" i="13"/>
  <c r="AO26" i="13"/>
  <c r="AL26" i="13"/>
  <c r="AB26" i="13"/>
  <c r="H32" i="13"/>
  <c r="R33" i="13"/>
  <c r="AJ33" i="13"/>
  <c r="X33" i="13"/>
  <c r="AD33" i="13"/>
  <c r="T32" i="13"/>
  <c r="AD32" i="13"/>
  <c r="AJ32" i="13"/>
  <c r="X32" i="13"/>
  <c r="R32" i="13"/>
  <c r="V25" i="13"/>
  <c r="V28" i="13"/>
  <c r="V16" i="13"/>
  <c r="P22" i="13"/>
  <c r="J22" i="13"/>
  <c r="P17" i="13"/>
  <c r="J17" i="13"/>
  <c r="P20" i="13"/>
  <c r="J20" i="13"/>
  <c r="P29" i="13"/>
  <c r="J29" i="13"/>
  <c r="P23" i="13"/>
  <c r="J23" i="13"/>
  <c r="P26" i="13"/>
  <c r="J26" i="13"/>
  <c r="P18" i="13"/>
  <c r="J18" i="13"/>
  <c r="P30" i="13"/>
  <c r="J30" i="13"/>
  <c r="P21" i="13"/>
  <c r="J21" i="13"/>
  <c r="P25" i="13"/>
  <c r="J25" i="13"/>
  <c r="P31" i="13"/>
  <c r="J31" i="13"/>
  <c r="P24" i="13"/>
  <c r="J24" i="13"/>
  <c r="P28" i="13"/>
  <c r="J28" i="13"/>
  <c r="P27" i="13"/>
  <c r="J27" i="13"/>
  <c r="P19" i="13"/>
  <c r="J19" i="13"/>
  <c r="J16" i="13"/>
  <c r="P16" i="13"/>
  <c r="E33" i="13"/>
  <c r="E32" i="13"/>
  <c r="T33" i="13"/>
  <c r="J10" i="7"/>
  <c r="AM33" i="13" l="1"/>
  <c r="AL33" i="13"/>
  <c r="V32" i="13"/>
  <c r="AM32" i="13"/>
  <c r="AL32" i="13"/>
  <c r="AB33" i="13"/>
  <c r="AO33" i="13"/>
  <c r="AF32" i="13"/>
  <c r="AI32" i="13"/>
  <c r="AB32" i="13"/>
  <c r="AI33" i="13"/>
  <c r="AO32" i="13"/>
  <c r="V33" i="13"/>
  <c r="P33" i="13"/>
  <c r="J33" i="13"/>
  <c r="L33" i="13" s="1"/>
  <c r="P32" i="13"/>
  <c r="J32" i="13"/>
  <c r="L32" i="13" s="1"/>
  <c r="F3" i="10"/>
  <c r="B11" i="10" l="1"/>
  <c r="J14" i="7" l="1"/>
  <c r="B14" i="8" s="1"/>
  <c r="J13" i="7"/>
  <c r="B13" i="8" s="1"/>
  <c r="J12" i="7"/>
  <c r="B12" i="8" s="1"/>
  <c r="J15" i="7"/>
  <c r="B15" i="8" s="1"/>
  <c r="AJ21" i="1" l="1"/>
  <c r="AK21" i="1"/>
  <c r="AI22" i="1"/>
  <c r="F18" i="9" l="1"/>
  <c r="F10" i="10" l="1"/>
  <c r="G9" i="8" l="1"/>
  <c r="AJ22" i="1"/>
  <c r="H9" i="8" s="1"/>
  <c r="AK22" i="1"/>
  <c r="I9" i="8" s="1"/>
  <c r="AI23" i="1"/>
  <c r="G10" i="8" s="1"/>
  <c r="AJ23" i="1"/>
  <c r="AK23" i="1"/>
  <c r="I10" i="8" s="1"/>
  <c r="AI24" i="1"/>
  <c r="G11" i="8" s="1"/>
  <c r="AJ24" i="1"/>
  <c r="AK24" i="1"/>
  <c r="I11" i="8" s="1"/>
  <c r="AI25" i="1"/>
  <c r="G12" i="8" s="1"/>
  <c r="AJ25" i="1"/>
  <c r="H12" i="8" s="1"/>
  <c r="AK25" i="1"/>
  <c r="I12" i="8" s="1"/>
  <c r="AI26" i="1"/>
  <c r="G13" i="8" s="1"/>
  <c r="AJ26" i="1"/>
  <c r="AK26" i="1"/>
  <c r="I13" i="8" s="1"/>
  <c r="AI27" i="1"/>
  <c r="G14" i="8" s="1"/>
  <c r="AJ27" i="1"/>
  <c r="AK27" i="1"/>
  <c r="I14" i="8" s="1"/>
  <c r="AI28" i="1"/>
  <c r="AJ28" i="1"/>
  <c r="AK28" i="1"/>
  <c r="I15" i="8" s="1"/>
  <c r="AI29" i="1"/>
  <c r="AJ29" i="1"/>
  <c r="AK29" i="1"/>
  <c r="I16" i="8" s="1"/>
  <c r="AI30" i="1"/>
  <c r="G17" i="8" s="1"/>
  <c r="AJ30" i="1"/>
  <c r="H17" i="8" s="1"/>
  <c r="AK30" i="1"/>
  <c r="I17" i="8" s="1"/>
  <c r="AI31" i="1"/>
  <c r="G18" i="8" s="1"/>
  <c r="AJ31" i="1"/>
  <c r="AK31" i="1"/>
  <c r="I18" i="8" s="1"/>
  <c r="AI21" i="1"/>
  <c r="G8" i="8" s="1"/>
  <c r="I8" i="8"/>
  <c r="H8" i="8"/>
  <c r="AH23" i="1"/>
  <c r="AH24" i="1"/>
  <c r="AH25" i="1"/>
  <c r="AH26" i="1"/>
  <c r="AH27" i="1"/>
  <c r="AH28" i="1"/>
  <c r="AH29" i="1"/>
  <c r="AH30" i="1"/>
  <c r="AH31" i="1"/>
  <c r="AH21" i="1"/>
  <c r="AH22" i="1"/>
  <c r="AH12" i="1" l="1"/>
  <c r="AI12" i="1" s="1"/>
  <c r="AH10" i="1"/>
  <c r="AI10" i="1" s="1"/>
  <c r="H16" i="8"/>
  <c r="AJ15" i="1"/>
  <c r="H11" i="8"/>
  <c r="AH17" i="1"/>
  <c r="AI17" i="1" s="1"/>
  <c r="H18" i="8"/>
  <c r="H14" i="8"/>
  <c r="H10" i="8"/>
  <c r="AJ9" i="1"/>
  <c r="H15" i="8"/>
  <c r="E16" i="8"/>
  <c r="AH15" i="1"/>
  <c r="AI15" i="1" s="1"/>
  <c r="E15" i="8"/>
  <c r="AH14" i="1"/>
  <c r="AI14" i="1" s="1"/>
  <c r="AH13" i="1"/>
  <c r="AI13" i="1" s="1"/>
  <c r="H13" i="8"/>
  <c r="AJ12" i="1"/>
  <c r="AH7" i="1"/>
  <c r="AI7" i="1" s="1"/>
  <c r="E9" i="8"/>
  <c r="AH8" i="1"/>
  <c r="AH16" i="1"/>
  <c r="AJ16" i="1" s="1"/>
  <c r="AH11" i="1"/>
  <c r="AI11" i="1" s="1"/>
  <c r="AH9" i="1"/>
  <c r="AI9" i="1" s="1"/>
  <c r="E18" i="8"/>
  <c r="E17" i="8"/>
  <c r="G16" i="8"/>
  <c r="G15" i="8"/>
  <c r="E14" i="8"/>
  <c r="E13" i="8"/>
  <c r="E12" i="8"/>
  <c r="E11" i="8"/>
  <c r="E10" i="8"/>
  <c r="E8" i="8"/>
  <c r="C11" i="10"/>
  <c r="D11" i="10"/>
  <c r="E11" i="10"/>
  <c r="K13" i="8"/>
  <c r="K18" i="8"/>
  <c r="K8" i="8"/>
  <c r="AJ13" i="1" l="1"/>
  <c r="AJ10" i="1"/>
  <c r="AJ17" i="1"/>
  <c r="AJ14" i="1"/>
  <c r="AJ7" i="1"/>
  <c r="AI8" i="1"/>
  <c r="AJ8" i="1"/>
  <c r="AI16" i="1"/>
  <c r="AJ11" i="1"/>
  <c r="B14" i="10"/>
  <c r="K9" i="8"/>
  <c r="K10" i="8"/>
  <c r="K17" i="8"/>
  <c r="K16" i="8"/>
  <c r="K15" i="8"/>
  <c r="K14" i="8"/>
  <c r="K12" i="8"/>
  <c r="K11" i="8"/>
  <c r="C21" i="5" l="1"/>
  <c r="C20" i="5"/>
  <c r="C19" i="5"/>
  <c r="C18" i="5"/>
  <c r="C17" i="5"/>
  <c r="C16" i="5"/>
  <c r="C15" i="5"/>
  <c r="C14" i="5"/>
  <c r="C10" i="5"/>
  <c r="C9" i="5"/>
  <c r="C8" i="5"/>
  <c r="C7" i="5"/>
  <c r="C6" i="5"/>
  <c r="C5" i="5"/>
  <c r="C4" i="5"/>
  <c r="C3" i="5"/>
  <c r="D21" i="5" l="1"/>
  <c r="C12" i="8"/>
  <c r="D12" i="8" s="1"/>
  <c r="F12" i="8"/>
  <c r="D10" i="5"/>
  <c r="C12" i="6"/>
  <c r="D12" i="6"/>
  <c r="E12" i="6"/>
  <c r="B12" i="6"/>
  <c r="C19" i="7"/>
  <c r="D19" i="7"/>
  <c r="E19" i="7"/>
  <c r="F19" i="7"/>
  <c r="G19" i="7"/>
  <c r="H19" i="7"/>
  <c r="I19" i="7"/>
  <c r="B19" i="7"/>
  <c r="C31" i="7"/>
  <c r="B31" i="7"/>
  <c r="J17" i="7"/>
  <c r="B17" i="8" s="1"/>
  <c r="J8" i="8" l="1"/>
  <c r="D15" i="5"/>
  <c r="D3" i="5"/>
  <c r="J18" i="8" l="1"/>
  <c r="J15" i="8"/>
  <c r="J12" i="8"/>
  <c r="J14" i="8"/>
  <c r="J17" i="8"/>
  <c r="J10" i="8"/>
  <c r="J13" i="8"/>
  <c r="J11" i="8"/>
  <c r="J16" i="8"/>
  <c r="D4" i="5" l="1"/>
  <c r="J9" i="7"/>
  <c r="B9" i="8" s="1"/>
  <c r="B10" i="8"/>
  <c r="J11" i="7"/>
  <c r="B11" i="8" s="1"/>
  <c r="J18" i="7"/>
  <c r="B18" i="8" s="1"/>
  <c r="J16" i="7"/>
  <c r="B16" i="8" s="1"/>
  <c r="B8" i="8"/>
  <c r="J19" i="7" l="1"/>
  <c r="J9" i="8"/>
  <c r="F4" i="10" l="1"/>
  <c r="F5" i="10"/>
  <c r="F6" i="10"/>
  <c r="F7" i="10"/>
  <c r="F8" i="10"/>
  <c r="F9" i="10"/>
  <c r="F11" i="10" l="1"/>
  <c r="D8" i="5" l="1"/>
  <c r="D19" i="5"/>
  <c r="D5" i="5"/>
  <c r="D16" i="5"/>
  <c r="C9" i="8" l="1"/>
  <c r="D9" i="8" s="1"/>
  <c r="D6" i="5"/>
  <c r="D7" i="5"/>
  <c r="C15" i="8"/>
  <c r="D15" i="8" s="1"/>
  <c r="D18" i="5"/>
  <c r="D17" i="5"/>
  <c r="D20" i="5"/>
  <c r="C8" i="8"/>
  <c r="D8" i="8" s="1"/>
  <c r="D14" i="5"/>
  <c r="D9" i="5"/>
  <c r="F8" i="8"/>
  <c r="F14" i="8"/>
  <c r="C18" i="8"/>
  <c r="D18" i="8" s="1"/>
  <c r="F9" i="8"/>
  <c r="C17" i="8" l="1"/>
  <c r="D17" i="8" s="1"/>
  <c r="C14" i="8"/>
  <c r="D14" i="8" s="1"/>
  <c r="C10" i="8"/>
  <c r="D10" i="8" s="1"/>
  <c r="F18" i="8"/>
  <c r="F15" i="8"/>
  <c r="F10" i="8"/>
  <c r="F17" i="8" l="1"/>
  <c r="C11" i="8"/>
  <c r="D11" i="8" s="1"/>
  <c r="F11" i="8"/>
  <c r="C16" i="8"/>
  <c r="D16" i="8" s="1"/>
  <c r="F16" i="8"/>
  <c r="C13" i="8"/>
  <c r="D13" i="8" s="1"/>
  <c r="F13" i="8"/>
</calcChain>
</file>

<file path=xl/sharedStrings.xml><?xml version="1.0" encoding="utf-8"?>
<sst xmlns="http://schemas.openxmlformats.org/spreadsheetml/2006/main" count="658" uniqueCount="232">
  <si>
    <t>ОУ</t>
  </si>
  <si>
    <t>Средняя отметка</t>
  </si>
  <si>
    <t>СОШ № 2</t>
  </si>
  <si>
    <t>СОШ № 3</t>
  </si>
  <si>
    <t>СОШ № 4</t>
  </si>
  <si>
    <t>СОШ № 5</t>
  </si>
  <si>
    <t>СОШ № 6</t>
  </si>
  <si>
    <t>СОШ № 7</t>
  </si>
  <si>
    <t>Качество %</t>
  </si>
  <si>
    <t>по городу</t>
  </si>
  <si>
    <t>Предмет</t>
  </si>
  <si>
    <t>Кол-во</t>
  </si>
  <si>
    <t>По городу</t>
  </si>
  <si>
    <t>№</t>
  </si>
  <si>
    <t>Образовательное учреждение</t>
  </si>
  <si>
    <t>Количество обучающихся</t>
  </si>
  <si>
    <t>Средний первичный балл</t>
  </si>
  <si>
    <t xml:space="preserve">Успеваемость </t>
  </si>
  <si>
    <t>%</t>
  </si>
  <si>
    <t xml:space="preserve">Количество </t>
  </si>
  <si>
    <t xml:space="preserve">Матем </t>
  </si>
  <si>
    <t>Русск</t>
  </si>
  <si>
    <t>СОШ №2</t>
  </si>
  <si>
    <t>СОШ №3</t>
  </si>
  <si>
    <t>СОШ №4</t>
  </si>
  <si>
    <t>СОШ №5</t>
  </si>
  <si>
    <t>СОШ №6</t>
  </si>
  <si>
    <t>СОШ №7</t>
  </si>
  <si>
    <t>Образовательные учеждения</t>
  </si>
  <si>
    <t>ИТОГО</t>
  </si>
  <si>
    <t>Данные</t>
  </si>
  <si>
    <t>Общеобразовательные учреждения</t>
  </si>
  <si>
    <t>Гимназия</t>
  </si>
  <si>
    <t>Рус</t>
  </si>
  <si>
    <t>Мат</t>
  </si>
  <si>
    <t>Физ</t>
  </si>
  <si>
    <t>Хим</t>
  </si>
  <si>
    <t>Био</t>
  </si>
  <si>
    <t>Англ</t>
  </si>
  <si>
    <t>Общ</t>
  </si>
  <si>
    <t>ГВЭ</t>
  </si>
  <si>
    <t>Кол-во участников ОГЭ, получивших 3</t>
  </si>
  <si>
    <t>Кол-во участников ОГЭ, получивших 4</t>
  </si>
  <si>
    <t>Кол-во участников ОГЭ, получивших 5</t>
  </si>
  <si>
    <t>Средняя оценка по городу</t>
  </si>
  <si>
    <t>Средняя оценка по области</t>
  </si>
  <si>
    <t>Предметы</t>
  </si>
  <si>
    <t>количество участников</t>
  </si>
  <si>
    <t>успеваемость %</t>
  </si>
  <si>
    <t>качество %</t>
  </si>
  <si>
    <t>Сош №2</t>
  </si>
  <si>
    <t>"2"</t>
  </si>
  <si>
    <t xml:space="preserve"> "3"</t>
  </si>
  <si>
    <t>"4"</t>
  </si>
  <si>
    <t>"5"</t>
  </si>
  <si>
    <t>ФИО</t>
  </si>
  <si>
    <t>ОГЭ</t>
  </si>
  <si>
    <t>русский</t>
  </si>
  <si>
    <t>матем</t>
  </si>
  <si>
    <t>СОШ№3</t>
  </si>
  <si>
    <t>СОШ№4</t>
  </si>
  <si>
    <t>СОШ№6</t>
  </si>
  <si>
    <t>Кол-во участников ОГЭ</t>
  </si>
  <si>
    <t>Выпускники подтвердившие освоение основных общеобразовательных программ среднего  общего образования</t>
  </si>
  <si>
    <t>Выпускники не подтвердившие освоение основных общеобразовательных программ среднего общего образования</t>
  </si>
  <si>
    <t>Первичный балл</t>
  </si>
  <si>
    <t xml:space="preserve">Процент </t>
  </si>
  <si>
    <t>Ист</t>
  </si>
  <si>
    <t>Геогр</t>
  </si>
  <si>
    <t>Инф</t>
  </si>
  <si>
    <t>СОШ№7</t>
  </si>
  <si>
    <t>СОШ№5</t>
  </si>
  <si>
    <t>Геог</t>
  </si>
  <si>
    <t>данные по основному дню сдачи экзаменов</t>
  </si>
  <si>
    <t>по ОУ</t>
  </si>
  <si>
    <t>итого</t>
  </si>
  <si>
    <t>человеко/экзаменов</t>
  </si>
  <si>
    <t>человек</t>
  </si>
  <si>
    <t>по области</t>
  </si>
  <si>
    <t xml:space="preserve">Гимназия </t>
  </si>
  <si>
    <t>Выпускники выполнившие верно более 90% задания</t>
  </si>
  <si>
    <t>Лит</t>
  </si>
  <si>
    <t>Наименование</t>
  </si>
  <si>
    <t>Всего</t>
  </si>
  <si>
    <t>Муниципальное общеобразовательное учреждение "Средняя общеобразовательная школа № 2"</t>
  </si>
  <si>
    <t>Муниципальное 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</si>
  <si>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 имени Д.М. Перова"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</si>
  <si>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</si>
  <si>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</si>
  <si>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</si>
  <si>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"Гимназия имени В.А. Надькина"</t>
  </si>
  <si>
    <t xml:space="preserve">Качество </t>
  </si>
  <si>
    <t>гимназия</t>
  </si>
  <si>
    <t>СОШ№2</t>
  </si>
  <si>
    <t>ИТОГО:</t>
  </si>
  <si>
    <t>двойки</t>
  </si>
  <si>
    <t>Муниципальное общеобразовательное учреждение "Средняя общеобразовательная школа № 8"</t>
  </si>
  <si>
    <t>СОШ №8</t>
  </si>
  <si>
    <t>СОШ№8</t>
  </si>
  <si>
    <t>о количестве выпускников 2022 г., участников ОГЭ, зарегистрированных в РИС</t>
  </si>
  <si>
    <t>МОУ "Гимназия"</t>
  </si>
  <si>
    <t>МОУ "СОШ №2"</t>
  </si>
  <si>
    <t>МОУ "СОШ №3"</t>
  </si>
  <si>
    <t>МОУ "СОШ №4"</t>
  </si>
  <si>
    <t>МОУ "СОШ №5"</t>
  </si>
  <si>
    <t>МОУ "СОШ №6"</t>
  </si>
  <si>
    <t>МОУ "СОШ №7"</t>
  </si>
  <si>
    <t>МОУ "СОШ №8"</t>
  </si>
  <si>
    <t>СОШ № 8</t>
  </si>
  <si>
    <t>Показатели участия выпускников 9-х классов в экзаменах в  форме ОГЭ ( с учетом пересдачи в основной период)</t>
  </si>
  <si>
    <t>Сравнительные показатели участия образовательных учреждений в ГИА выпускников IX классов в форме ОГЭ за три года (с учетом пересдачи)</t>
  </si>
  <si>
    <t>о результатах ОГЭ выпускников в 2023 году</t>
  </si>
  <si>
    <t>Рейтинг образовательных учреждений по средней отметке обучающихся по математике 2023</t>
  </si>
  <si>
    <t>Рейтинг образовательных учреждений по средней отметке обучающихся по русскому языку 2023</t>
  </si>
  <si>
    <t>СОШ 4</t>
  </si>
  <si>
    <t>Пугачева Мария Олеговна</t>
  </si>
  <si>
    <t>Рютина Мария Андреевна</t>
  </si>
  <si>
    <t>Куприян Полина Андреевна</t>
  </si>
  <si>
    <t>СОШ 2</t>
  </si>
  <si>
    <t>Сапрыкина Олеся Максимовна</t>
  </si>
  <si>
    <t>география</t>
  </si>
  <si>
    <t>СОШ 8</t>
  </si>
  <si>
    <t>химия</t>
  </si>
  <si>
    <t>Ярошевич Илья Константинович</t>
  </si>
  <si>
    <t>Сапарова Анжелика Дмитриевна</t>
  </si>
  <si>
    <t>Марченко Мария Александровна</t>
  </si>
  <si>
    <t>Зубкова Юлия Сергеевна</t>
  </si>
  <si>
    <t>Гвоздкова Альбина Сергеевна</t>
  </si>
  <si>
    <t>ИКТ</t>
  </si>
  <si>
    <t>Товпинец Максим Юрьевич</t>
  </si>
  <si>
    <t>Машуков Сергей Александрович</t>
  </si>
  <si>
    <t>Невидимова Ольга Владимировна</t>
  </si>
  <si>
    <t>Туголукова Анна Эдуардовна</t>
  </si>
  <si>
    <t>СОШ 3</t>
  </si>
  <si>
    <t>Строков Даниил Ильич</t>
  </si>
  <si>
    <t>Большакова Дарья Анатольевна</t>
  </si>
  <si>
    <t>ГВЭ (А)</t>
  </si>
  <si>
    <t>ГВЭ (К)</t>
  </si>
  <si>
    <t>русский язык</t>
  </si>
  <si>
    <t>Нарицына Екатерина Владимировна</t>
  </si>
  <si>
    <t>СОШ 5</t>
  </si>
  <si>
    <t>СОШ 6</t>
  </si>
  <si>
    <t>Новикова Анастасия Максимовна</t>
  </si>
  <si>
    <t>Подорванова Дарина Сергеевна</t>
  </si>
  <si>
    <t>Цуцких София Евгеньевна</t>
  </si>
  <si>
    <t>Чернуха Иван Алексеевич</t>
  </si>
  <si>
    <t>Шашутина Анастасия Андреевна</t>
  </si>
  <si>
    <t>Меренкова Елизавета Николаевна</t>
  </si>
  <si>
    <t>Макаров Егор Сергеевич</t>
  </si>
  <si>
    <t>Азизян Эдуард Арменович</t>
  </si>
  <si>
    <t>Андреева Анастасия Ивановна</t>
  </si>
  <si>
    <t>Болтова Дарья Евгеньевна</t>
  </si>
  <si>
    <t>Зубакова Арина Андреевна</t>
  </si>
  <si>
    <t>Ковалев Вадим Александрович</t>
  </si>
  <si>
    <t>Афонина Варвара Владимировна</t>
  </si>
  <si>
    <t>Гуляева Алкександра Константиновна</t>
  </si>
  <si>
    <t>Загнеткин Максим Денисович</t>
  </si>
  <si>
    <t>Карелина Алина Андреевна</t>
  </si>
  <si>
    <t>Кузнецов Сергей Анатольевич</t>
  </si>
  <si>
    <t>Синицын Константин Дениосвич</t>
  </si>
  <si>
    <t>Мурашкина Алиса Алексеевна</t>
  </si>
  <si>
    <t>Бродягина Екатерина Ивановна</t>
  </si>
  <si>
    <t>Нечаев Никита Владимирович</t>
  </si>
  <si>
    <t>Петров Дмитрий Александрович</t>
  </si>
  <si>
    <t>Потапов Андрей Михайлович</t>
  </si>
  <si>
    <t>Доргин Данил Сергеевич</t>
  </si>
  <si>
    <t>Ланцов Юрий Александрович</t>
  </si>
  <si>
    <t>Елизарова Анастасия Денисовна</t>
  </si>
  <si>
    <t>Финогенов Кирилл Евгеньевич</t>
  </si>
  <si>
    <t>Котоманова Александра Евгеньевна</t>
  </si>
  <si>
    <t>Антонова Мария Владимировна</t>
  </si>
  <si>
    <t>Филатов Данил Алексеевич</t>
  </si>
  <si>
    <t>Ткачук Злата Дмитриевна</t>
  </si>
  <si>
    <t>Тихоненко Анастасия Евгеньевна</t>
  </si>
  <si>
    <t>Гибанова Ульяна Артемовна</t>
  </si>
  <si>
    <t>Барнева Елизавета Григорьевна</t>
  </si>
  <si>
    <t>Ковалева Екатерина Олеговна</t>
  </si>
  <si>
    <t>Семке Александра Евгеньевна</t>
  </si>
  <si>
    <t>Рукосуева Александра Вячеславовна</t>
  </si>
  <si>
    <t>Перевозчиколв Захар Алексеевич</t>
  </si>
  <si>
    <t>Перевозников Игорь Дмитриевич</t>
  </si>
  <si>
    <t>Гудкова Варвара Александровна</t>
  </si>
  <si>
    <t>Константинов Максим Андреевич</t>
  </si>
  <si>
    <t>Рамазанова София Эдуардовна</t>
  </si>
  <si>
    <t>Строганов Кирилл Павлович</t>
  </si>
  <si>
    <t>Хвощева Елизавета Евгеньевна</t>
  </si>
  <si>
    <t>Мутина Дарья Романовна</t>
  </si>
  <si>
    <t>Титенкова Карина Сергеевна</t>
  </si>
  <si>
    <t>Подорванов Роман Евгеньевич</t>
  </si>
  <si>
    <t>Талалов Александров Павлович</t>
  </si>
  <si>
    <t>Катунцева Алиса Андреевна</t>
  </si>
  <si>
    <t>Сизых Ева Алексеева</t>
  </si>
  <si>
    <t>Милевская Злата Алексеевна</t>
  </si>
  <si>
    <t>Дороничева София Андреевна</t>
  </si>
  <si>
    <t>Ракова Диана Дмитриевна</t>
  </si>
  <si>
    <t>Полякова Дарья Андреевна</t>
  </si>
  <si>
    <t>Копылова София Дмитриевна</t>
  </si>
  <si>
    <t>Канина Цльяна Алексеевна</t>
  </si>
  <si>
    <t>Яковлева Елизавета Александровна</t>
  </si>
  <si>
    <t>Кирсанова Владлена Викторовна</t>
  </si>
  <si>
    <t>Бондарчук Алина Юрьевна</t>
  </si>
  <si>
    <t>Чертков Евгений Александрович</t>
  </si>
  <si>
    <t>Подолюк Никита Юрьевич</t>
  </si>
  <si>
    <t>Крюкова Олеся Владимировна</t>
  </si>
  <si>
    <t>Егорова Виктория Андреевна</t>
  </si>
  <si>
    <t>СОШ 7</t>
  </si>
  <si>
    <t>Борисевич Алиса Александровна</t>
  </si>
  <si>
    <t>Шаляпин Семен Евгеньевич</t>
  </si>
  <si>
    <t>Рыжова Ангелина Сергеевна</t>
  </si>
  <si>
    <t>Федоров Артем Геннадьевич</t>
  </si>
  <si>
    <t>Власов Станислав Романович</t>
  </si>
  <si>
    <t>Безбородова Арина Сергеевна</t>
  </si>
  <si>
    <t>Ревтова Екатерина Григорьевна</t>
  </si>
  <si>
    <t>Рютина Марина Андреевна</t>
  </si>
  <si>
    <t>Чумакова Анна Эдуардовна</t>
  </si>
  <si>
    <t>Окунь Вадим Владиславович</t>
  </si>
  <si>
    <t>Красенко София Игоревна</t>
  </si>
  <si>
    <t>Вебер Михаил Андреевич</t>
  </si>
  <si>
    <t>Александрова Ксения Николаевна</t>
  </si>
  <si>
    <t>Тепляева Полина Евгеньевна</t>
  </si>
  <si>
    <t>Утюшев Матвей Евгеньевич</t>
  </si>
  <si>
    <t>Федотова Анастасия Евгеньевна</t>
  </si>
  <si>
    <t>Копысова Александра Юрьевна</t>
  </si>
  <si>
    <t>Павлуцкая Екатерина Александровна</t>
  </si>
  <si>
    <t>Сулейманов Артур Станиславовчи</t>
  </si>
  <si>
    <t>Шакирова Кира Дмитриевна</t>
  </si>
  <si>
    <t>Нестерова Карина Владиславовна</t>
  </si>
  <si>
    <t>Морозова Анна Евгеньевна</t>
  </si>
  <si>
    <t>Локсина Кристина Масимовна</t>
  </si>
  <si>
    <t>математика</t>
  </si>
  <si>
    <t>биология</t>
  </si>
  <si>
    <t>Евдокимова Анастасия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</si>
</sst>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2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0"/>
      <color rgb="FF000000"/>
      <name val="Arial"/>
      <charset val="1"/>
    </font>
  </fonts>
  <fills count="2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4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/>
    </xf>
    <xf numFmtId="0" fontId="4" fillId="0" borderId="1" xfId="0" applyFont="1" applyBorder="1"/>
    <xf numFmtId="165" fontId="0" fillId="0" borderId="0" xfId="0" applyNumberFormat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4" fillId="7" borderId="1" xfId="0" applyFont="1" applyFill="1" applyBorder="1"/>
    <xf numFmtId="0" fontId="0" fillId="7" borderId="0" xfId="0" applyFill="1"/>
    <xf numFmtId="0" fontId="0" fillId="9" borderId="0" xfId="0" applyFill="1"/>
    <xf numFmtId="0" fontId="8" fillId="0" borderId="1" xfId="0" applyFont="1" applyBorder="1"/>
    <xf numFmtId="0" fontId="9" fillId="0" borderId="1" xfId="0" applyFont="1" applyBorder="1"/>
    <xf numFmtId="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4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7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1" fontId="12" fillId="1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 applyProtection="1">
      <alignment horizontal="left" vertical="center" wrapText="1" indent="3" shrinkToFit="1"/>
      <protection locked="0"/>
    </xf>
    <xf numFmtId="0" fontId="15" fillId="0" borderId="1" xfId="0" applyFont="1" applyBorder="1"/>
    <xf numFmtId="0" fontId="16" fillId="7" borderId="0" xfId="0" applyFont="1" applyFill="1"/>
    <xf numFmtId="0" fontId="17" fillId="0" borderId="0" xfId="0" applyFont="1"/>
    <xf numFmtId="0" fontId="17" fillId="0" borderId="1" xfId="0" applyFont="1" applyBorder="1"/>
    <xf numFmtId="0" fontId="16" fillId="0" borderId="1" xfId="0" applyFont="1" applyBorder="1" applyAlignment="1">
      <alignment horizontal="center"/>
    </xf>
    <xf numFmtId="0" fontId="17" fillId="6" borderId="1" xfId="0" applyFont="1" applyFill="1" applyBorder="1" applyAlignment="1" applyProtection="1">
      <alignment horizontal="left" vertical="center" wrapText="1" indent="3" shrinkToFit="1"/>
      <protection locked="0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2" fillId="7" borderId="1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0" fontId="12" fillId="13" borderId="1" xfId="0" applyFont="1" applyFill="1" applyBorder="1" applyAlignment="1">
      <alignment horizontal="center" wrapText="1"/>
    </xf>
    <xf numFmtId="0" fontId="12" fillId="13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0" fontId="2" fillId="16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 wrapText="1"/>
    </xf>
    <xf numFmtId="0" fontId="2" fillId="1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center" wrapText="1"/>
    </xf>
    <xf numFmtId="0" fontId="2" fillId="20" borderId="1" xfId="0" applyFont="1" applyFill="1" applyBorder="1" applyAlignment="1">
      <alignment horizontal="center" vertical="top" wrapText="1"/>
    </xf>
    <xf numFmtId="0" fontId="2" fillId="20" borderId="1" xfId="0" applyFont="1" applyFill="1" applyBorder="1" applyAlignment="1">
      <alignment horizontal="center"/>
    </xf>
    <xf numFmtId="1" fontId="12" fillId="21" borderId="1" xfId="0" applyNumberFormat="1" applyFont="1" applyFill="1" applyBorder="1" applyAlignment="1">
      <alignment horizontal="center" vertical="top" wrapText="1"/>
    </xf>
    <xf numFmtId="1" fontId="14" fillId="21" borderId="1" xfId="0" applyNumberFormat="1" applyFont="1" applyFill="1" applyBorder="1" applyAlignment="1">
      <alignment horizontal="center" vertical="top" wrapText="1"/>
    </xf>
    <xf numFmtId="1" fontId="14" fillId="21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22" borderId="1" xfId="0" applyFont="1" applyFill="1" applyBorder="1" applyAlignment="1">
      <alignment horizontal="center" wrapText="1"/>
    </xf>
    <xf numFmtId="0" fontId="12" fillId="22" borderId="1" xfId="0" applyFont="1" applyFill="1" applyBorder="1" applyAlignment="1">
      <alignment horizontal="center"/>
    </xf>
    <xf numFmtId="0" fontId="12" fillId="22" borderId="1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center"/>
    </xf>
    <xf numFmtId="2" fontId="8" fillId="20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1" fontId="12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9" xfId="0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9" fillId="0" borderId="0" xfId="0" applyFont="1"/>
    <xf numFmtId="0" fontId="19" fillId="0" borderId="7" xfId="0" applyFont="1" applyBorder="1"/>
    <xf numFmtId="0" fontId="0" fillId="21" borderId="1" xfId="0" applyFill="1" applyBorder="1" applyAlignment="1">
      <alignment horizontal="center" wrapText="1"/>
    </xf>
    <xf numFmtId="0" fontId="6" fillId="21" borderId="1" xfId="0" applyFont="1" applyFill="1" applyBorder="1" applyAlignment="1">
      <alignment horizontal="center"/>
    </xf>
    <xf numFmtId="0" fontId="6" fillId="21" borderId="1" xfId="0" applyFont="1" applyFill="1" applyBorder="1" applyAlignment="1">
      <alignment horizontal="center" wrapText="1"/>
    </xf>
    <xf numFmtId="0" fontId="6" fillId="21" borderId="1" xfId="0" quotePrefix="1" applyFont="1" applyFill="1" applyBorder="1" applyAlignment="1">
      <alignment horizontal="center" wrapText="1"/>
    </xf>
    <xf numFmtId="0" fontId="6" fillId="21" borderId="2" xfId="0" quotePrefix="1" applyFont="1" applyFill="1" applyBorder="1" applyAlignment="1">
      <alignment horizontal="center" wrapText="1"/>
    </xf>
    <xf numFmtId="0" fontId="6" fillId="21" borderId="2" xfId="0" applyFont="1" applyFill="1" applyBorder="1" applyAlignment="1">
      <alignment horizontal="center" wrapText="1"/>
    </xf>
    <xf numFmtId="0" fontId="0" fillId="21" borderId="1" xfId="0" applyFill="1" applyBorder="1" applyAlignment="1">
      <alignment horizontal="center"/>
    </xf>
    <xf numFmtId="1" fontId="14" fillId="10" borderId="1" xfId="0" applyNumberFormat="1" applyFont="1" applyFill="1" applyBorder="1" applyAlignment="1">
      <alignment horizontal="center"/>
    </xf>
    <xf numFmtId="1" fontId="14" fillId="9" borderId="1" xfId="0" applyNumberFormat="1" applyFont="1" applyFill="1" applyBorder="1" applyAlignment="1">
      <alignment horizontal="center"/>
    </xf>
    <xf numFmtId="1" fontId="14" fillId="18" borderId="1" xfId="0" applyNumberFormat="1" applyFont="1" applyFill="1" applyBorder="1" applyAlignment="1">
      <alignment horizontal="center"/>
    </xf>
    <xf numFmtId="1" fontId="12" fillId="19" borderId="1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wrapText="1"/>
    </xf>
    <xf numFmtId="2" fontId="12" fillId="12" borderId="1" xfId="0" applyNumberFormat="1" applyFont="1" applyFill="1" applyBorder="1" applyAlignment="1">
      <alignment horizontal="center" wrapText="1"/>
    </xf>
    <xf numFmtId="1" fontId="14" fillId="17" borderId="1" xfId="0" applyNumberFormat="1" applyFont="1" applyFill="1" applyBorder="1" applyAlignment="1">
      <alignment horizontal="center" wrapText="1"/>
    </xf>
    <xf numFmtId="1" fontId="14" fillId="11" borderId="1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wrapText="1"/>
    </xf>
    <xf numFmtId="9" fontId="14" fillId="17" borderId="1" xfId="0" applyNumberFormat="1" applyFont="1" applyFill="1" applyBorder="1" applyAlignment="1">
      <alignment horizontal="center" wrapText="1"/>
    </xf>
    <xf numFmtId="9" fontId="14" fillId="11" borderId="1" xfId="0" applyNumberFormat="1" applyFont="1" applyFill="1" applyBorder="1" applyAlignment="1">
      <alignment horizontal="center" wrapText="1"/>
    </xf>
    <xf numFmtId="9" fontId="14" fillId="2" borderId="1" xfId="0" applyNumberFormat="1" applyFont="1" applyFill="1" applyBorder="1" applyAlignment="1">
      <alignment horizontal="center" wrapText="1"/>
    </xf>
    <xf numFmtId="9" fontId="14" fillId="9" borderId="1" xfId="0" applyNumberFormat="1" applyFont="1" applyFill="1" applyBorder="1" applyAlignment="1">
      <alignment horizontal="center"/>
    </xf>
    <xf numFmtId="9" fontId="14" fillId="10" borderId="1" xfId="0" applyNumberFormat="1" applyFont="1" applyFill="1" applyBorder="1" applyAlignment="1">
      <alignment horizontal="center"/>
    </xf>
    <xf numFmtId="9" fontId="14" fillId="18" borderId="1" xfId="0" applyNumberFormat="1" applyFont="1" applyFill="1" applyBorder="1" applyAlignment="1">
      <alignment horizontal="center"/>
    </xf>
    <xf numFmtId="9" fontId="12" fillId="19" borderId="1" xfId="0" applyNumberFormat="1" applyFont="1" applyFill="1" applyBorder="1" applyAlignment="1">
      <alignment horizontal="center"/>
    </xf>
    <xf numFmtId="9" fontId="12" fillId="10" borderId="1" xfId="0" applyNumberFormat="1" applyFont="1" applyFill="1" applyBorder="1" applyAlignment="1">
      <alignment horizontal="center"/>
    </xf>
    <xf numFmtId="10" fontId="12" fillId="12" borderId="1" xfId="0" applyNumberFormat="1" applyFont="1" applyFill="1" applyBorder="1" applyAlignment="1">
      <alignment horizontal="center" wrapText="1"/>
    </xf>
    <xf numFmtId="2" fontId="12" fillId="23" borderId="1" xfId="0" applyNumberFormat="1" applyFont="1" applyFill="1" applyBorder="1" applyAlignment="1">
      <alignment horizontal="center" wrapText="1"/>
    </xf>
    <xf numFmtId="1" fontId="14" fillId="23" borderId="1" xfId="0" applyNumberFormat="1" applyFont="1" applyFill="1" applyBorder="1" applyAlignment="1">
      <alignment horizontal="center" wrapText="1"/>
    </xf>
    <xf numFmtId="2" fontId="12" fillId="17" borderId="1" xfId="0" applyNumberFormat="1" applyFont="1" applyFill="1" applyBorder="1" applyAlignment="1">
      <alignment horizontal="center" wrapText="1"/>
    </xf>
    <xf numFmtId="2" fontId="12" fillId="18" borderId="1" xfId="0" applyNumberFormat="1" applyFont="1" applyFill="1" applyBorder="1" applyAlignment="1">
      <alignment horizontal="center" wrapText="1"/>
    </xf>
    <xf numFmtId="2" fontId="12" fillId="9" borderId="1" xfId="0" applyNumberFormat="1" applyFont="1" applyFill="1" applyBorder="1" applyAlignment="1">
      <alignment horizontal="center" wrapText="1"/>
    </xf>
    <xf numFmtId="2" fontId="12" fillId="11" borderId="1" xfId="0" applyNumberFormat="1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wrapText="1"/>
    </xf>
    <xf numFmtId="2" fontId="12" fillId="10" borderId="1" xfId="0" applyNumberFormat="1" applyFont="1" applyFill="1" applyBorder="1" applyAlignment="1">
      <alignment horizontal="center" wrapText="1"/>
    </xf>
    <xf numFmtId="2" fontId="12" fillId="21" borderId="1" xfId="0" applyNumberFormat="1" applyFont="1" applyFill="1" applyBorder="1" applyAlignment="1">
      <alignment horizontal="center" wrapText="1"/>
    </xf>
    <xf numFmtId="2" fontId="12" fillId="19" borderId="1" xfId="0" applyNumberFormat="1" applyFont="1" applyFill="1" applyBorder="1" applyAlignment="1">
      <alignment horizontal="center" wrapText="1"/>
    </xf>
    <xf numFmtId="2" fontId="12" fillId="10" borderId="1" xfId="0" applyNumberFormat="1" applyFont="1" applyFill="1" applyBorder="1" applyAlignment="1">
      <alignment horizontal="center"/>
    </xf>
    <xf numFmtId="0" fontId="17" fillId="20" borderId="1" xfId="0" applyFont="1" applyFill="1" applyBorder="1"/>
    <xf numFmtId="0" fontId="0" fillId="20" borderId="0" xfId="0" applyFill="1"/>
    <xf numFmtId="0" fontId="2" fillId="0" borderId="1" xfId="0" applyFont="1" applyBorder="1" applyAlignment="1">
      <alignment horizontal="center" textRotation="90" wrapText="1"/>
    </xf>
    <xf numFmtId="0" fontId="20" fillId="0" borderId="0" xfId="0" applyFont="1" applyAlignment="1">
      <alignment horizontal="center"/>
    </xf>
    <xf numFmtId="0" fontId="20" fillId="0" borderId="0" xfId="0" applyFont="1"/>
    <xf numFmtId="1" fontId="12" fillId="21" borderId="1" xfId="0" applyNumberFormat="1" applyFont="1" applyFill="1" applyBorder="1" applyAlignment="1">
      <alignment horizontal="center" wrapText="1"/>
    </xf>
    <xf numFmtId="1" fontId="14" fillId="21" borderId="1" xfId="0" applyNumberFormat="1" applyFont="1" applyFill="1" applyBorder="1" applyAlignment="1">
      <alignment horizontal="center" wrapText="1"/>
    </xf>
    <xf numFmtId="1" fontId="12" fillId="21" borderId="1" xfId="0" applyNumberFormat="1" applyFont="1" applyFill="1" applyBorder="1" applyAlignment="1">
      <alignment horizontal="center"/>
    </xf>
    <xf numFmtId="2" fontId="2" fillId="17" borderId="1" xfId="0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vertical="center"/>
    </xf>
    <xf numFmtId="0" fontId="2" fillId="17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 wrapText="1"/>
    </xf>
    <xf numFmtId="2" fontId="2" fillId="12" borderId="1" xfId="0" applyNumberFormat="1" applyFont="1" applyFill="1" applyBorder="1" applyAlignment="1">
      <alignment horizontal="right"/>
    </xf>
    <xf numFmtId="2" fontId="2" fillId="12" borderId="1" xfId="0" applyNumberFormat="1" applyFont="1" applyFill="1" applyBorder="1" applyAlignment="1">
      <alignment horizontal="left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left" vertical="center"/>
    </xf>
    <xf numFmtId="2" fontId="2" fillId="11" borderId="1" xfId="0" applyNumberFormat="1" applyFont="1" applyFill="1" applyBorder="1" applyAlignment="1">
      <alignment horizontal="right"/>
    </xf>
    <xf numFmtId="2" fontId="2" fillId="1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13" borderId="4" xfId="0" applyFont="1" applyFill="1" applyBorder="1" applyAlignment="1">
      <alignment horizontal="center" wrapText="1"/>
    </xf>
    <xf numFmtId="0" fontId="12" fillId="13" borderId="3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 wrapText="1"/>
    </xf>
    <xf numFmtId="0" fontId="0" fillId="8" borderId="0" xfId="0" applyFill="1" applyAlignment="1">
      <alignment horizontal="center"/>
    </xf>
    <xf numFmtId="0" fontId="4" fillId="0" borderId="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165" fontId="4" fillId="0" borderId="5" xfId="0" applyNumberFormat="1" applyFont="1" applyBorder="1" applyAlignment="1">
      <alignment horizontal="center" textRotation="90" wrapText="1"/>
    </xf>
    <xf numFmtId="165" fontId="4" fillId="0" borderId="6" xfId="0" applyNumberFormat="1" applyFont="1" applyBorder="1" applyAlignment="1">
      <alignment horizontal="center" textRotation="90" wrapText="1"/>
    </xf>
    <xf numFmtId="0" fontId="5" fillId="8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9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9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2:F12"/>
  <sheetViews>
    <sheetView workbookViewId="0">
      <selection activeCell="E3" sqref="E3"/>
    </sheetView>
  </sheetViews>
  <sheetFormatPr defaultRowHeight="12.75" x14ac:dyDescent="0.2"/>
  <cols>
    <col min="1" max="1" width="62" customWidth="1"/>
    <col min="2" max="2" width="12.140625" customWidth="1"/>
    <col min="3" max="3" width="10.5703125" customWidth="1"/>
  </cols>
  <sheetData>
    <row r="2" spans="1:6" ht="15" x14ac:dyDescent="0.25">
      <c r="A2" s="52">
        <v>2022</v>
      </c>
      <c r="B2" s="53"/>
      <c r="C2" s="53"/>
      <c r="D2" s="53"/>
      <c r="E2" s="53"/>
    </row>
    <row r="3" spans="1:6" ht="15" x14ac:dyDescent="0.25">
      <c r="A3" s="54" t="s">
        <v>82</v>
      </c>
      <c r="B3" s="55" t="s">
        <v>83</v>
      </c>
      <c r="C3" s="55" t="s">
        <v>56</v>
      </c>
      <c r="D3" s="55" t="s">
        <v>136</v>
      </c>
      <c r="E3" s="55" t="s">
        <v>137</v>
      </c>
    </row>
    <row r="4" spans="1:6" ht="30" x14ac:dyDescent="0.25">
      <c r="A4" s="56" t="s">
        <v>90</v>
      </c>
      <c r="B4" s="54">
        <v>43</v>
      </c>
      <c r="C4" s="54">
        <v>43</v>
      </c>
      <c r="D4" s="54">
        <v>0</v>
      </c>
      <c r="E4" s="54">
        <v>0</v>
      </c>
    </row>
    <row r="5" spans="1:6" ht="30" x14ac:dyDescent="0.25">
      <c r="A5" s="56" t="s">
        <v>84</v>
      </c>
      <c r="B5" s="54">
        <v>67</v>
      </c>
      <c r="C5" s="54">
        <v>56</v>
      </c>
      <c r="D5" s="145">
        <v>3</v>
      </c>
      <c r="E5" s="145">
        <v>8</v>
      </c>
      <c r="F5" s="146"/>
    </row>
    <row r="6" spans="1:6" ht="30" x14ac:dyDescent="0.25">
      <c r="A6" s="56" t="s">
        <v>85</v>
      </c>
      <c r="B6" s="54">
        <v>71</v>
      </c>
      <c r="C6" s="54">
        <v>62</v>
      </c>
      <c r="D6" s="145">
        <v>1</v>
      </c>
      <c r="E6" s="145">
        <v>8</v>
      </c>
    </row>
    <row r="7" spans="1:6" ht="30" x14ac:dyDescent="0.25">
      <c r="A7" s="56" t="s">
        <v>86</v>
      </c>
      <c r="B7" s="54">
        <v>85</v>
      </c>
      <c r="C7" s="54">
        <v>76</v>
      </c>
      <c r="D7" s="54">
        <v>3</v>
      </c>
      <c r="E7" s="54">
        <v>6</v>
      </c>
    </row>
    <row r="8" spans="1:6" ht="30" x14ac:dyDescent="0.25">
      <c r="A8" s="56" t="s">
        <v>87</v>
      </c>
      <c r="B8" s="54">
        <v>88</v>
      </c>
      <c r="C8" s="54">
        <v>80</v>
      </c>
      <c r="D8" s="54">
        <v>4</v>
      </c>
      <c r="E8" s="54">
        <v>4</v>
      </c>
    </row>
    <row r="9" spans="1:6" ht="30" x14ac:dyDescent="0.25">
      <c r="A9" s="56" t="s">
        <v>88</v>
      </c>
      <c r="B9" s="54">
        <v>29</v>
      </c>
      <c r="C9" s="54">
        <v>22</v>
      </c>
      <c r="D9" s="54">
        <v>0</v>
      </c>
      <c r="E9" s="54">
        <v>7</v>
      </c>
    </row>
    <row r="10" spans="1:6" ht="30" x14ac:dyDescent="0.25">
      <c r="A10" s="56" t="s">
        <v>89</v>
      </c>
      <c r="B10" s="54">
        <v>46</v>
      </c>
      <c r="C10" s="54">
        <v>43</v>
      </c>
      <c r="D10" s="54">
        <v>0</v>
      </c>
      <c r="E10" s="54">
        <v>3</v>
      </c>
    </row>
    <row r="11" spans="1:6" ht="30" x14ac:dyDescent="0.25">
      <c r="A11" s="56" t="s">
        <v>96</v>
      </c>
      <c r="B11" s="54">
        <v>54</v>
      </c>
      <c r="C11" s="54">
        <v>47</v>
      </c>
      <c r="D11" s="54">
        <v>1</v>
      </c>
      <c r="E11" s="54">
        <v>6</v>
      </c>
    </row>
    <row r="12" spans="1:6" ht="14.25" x14ac:dyDescent="0.2">
      <c r="A12" s="50" t="s">
        <v>29</v>
      </c>
      <c r="B12" s="51">
        <f>SUM(B4:B11)</f>
        <v>483</v>
      </c>
      <c r="C12" s="51">
        <f t="shared" ref="C12:E12" si="0">SUM(C4:C11)</f>
        <v>429</v>
      </c>
      <c r="D12" s="51">
        <f t="shared" si="0"/>
        <v>12</v>
      </c>
      <c r="E12" s="51">
        <f t="shared" si="0"/>
        <v>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3:J31"/>
  <sheetViews>
    <sheetView topLeftCell="A4" workbookViewId="0">
      <selection activeCell="H30" sqref="H30"/>
    </sheetView>
  </sheetViews>
  <sheetFormatPr defaultRowHeight="12.75" x14ac:dyDescent="0.2"/>
  <cols>
    <col min="2" max="2" width="11.42578125" customWidth="1"/>
  </cols>
  <sheetData>
    <row r="3" spans="1:10" x14ac:dyDescent="0.2">
      <c r="A3" s="168" t="s">
        <v>30</v>
      </c>
      <c r="B3" s="168"/>
      <c r="C3" s="168"/>
      <c r="D3" s="168"/>
      <c r="E3" s="168"/>
      <c r="F3" s="168"/>
      <c r="G3" s="168"/>
      <c r="H3" s="168"/>
      <c r="I3" s="168"/>
    </row>
    <row r="4" spans="1:10" x14ac:dyDescent="0.2">
      <c r="A4" s="169" t="s">
        <v>99</v>
      </c>
      <c r="B4" s="169"/>
      <c r="C4" s="169"/>
      <c r="D4" s="169"/>
      <c r="E4" s="169"/>
      <c r="F4" s="169"/>
      <c r="G4" s="169"/>
      <c r="H4" s="169"/>
      <c r="I4" s="169"/>
    </row>
    <row r="5" spans="1:10" x14ac:dyDescent="0.2">
      <c r="G5" s="7"/>
      <c r="H5" s="7"/>
      <c r="I5" s="7"/>
    </row>
    <row r="6" spans="1:10" ht="12.75" customHeight="1" x14ac:dyDescent="0.2">
      <c r="A6" s="170" t="s">
        <v>10</v>
      </c>
      <c r="B6" s="172" t="s">
        <v>31</v>
      </c>
      <c r="C6" s="172"/>
      <c r="D6" s="172"/>
      <c r="E6" s="172"/>
      <c r="F6" s="172"/>
      <c r="G6" s="172"/>
      <c r="H6" s="172"/>
      <c r="I6" s="172"/>
      <c r="J6" s="170" t="s">
        <v>29</v>
      </c>
    </row>
    <row r="7" spans="1:10" x14ac:dyDescent="0.2">
      <c r="A7" s="171"/>
      <c r="B7" s="9" t="s">
        <v>32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12" t="s">
        <v>27</v>
      </c>
      <c r="I7" s="12" t="s">
        <v>97</v>
      </c>
      <c r="J7" s="171"/>
    </row>
    <row r="8" spans="1:10" x14ac:dyDescent="0.2">
      <c r="A8" s="13" t="s">
        <v>33</v>
      </c>
      <c r="B8" s="13">
        <v>43</v>
      </c>
      <c r="C8" s="13">
        <v>56</v>
      </c>
      <c r="D8" s="13">
        <v>62</v>
      </c>
      <c r="E8" s="13">
        <v>75</v>
      </c>
      <c r="F8" s="13">
        <v>80</v>
      </c>
      <c r="G8" s="13">
        <v>22</v>
      </c>
      <c r="H8" s="14">
        <v>43</v>
      </c>
      <c r="I8" s="14">
        <v>47</v>
      </c>
      <c r="J8" s="15">
        <f>SUM(B8:I8)</f>
        <v>428</v>
      </c>
    </row>
    <row r="9" spans="1:10" x14ac:dyDescent="0.2">
      <c r="A9" s="13" t="s">
        <v>34</v>
      </c>
      <c r="B9" s="13">
        <v>43</v>
      </c>
      <c r="C9" s="13">
        <v>56</v>
      </c>
      <c r="D9" s="13">
        <v>62</v>
      </c>
      <c r="E9" s="13">
        <v>75</v>
      </c>
      <c r="F9" s="13">
        <v>80</v>
      </c>
      <c r="G9" s="13">
        <v>22</v>
      </c>
      <c r="H9" s="14">
        <v>43</v>
      </c>
      <c r="I9" s="14">
        <v>47</v>
      </c>
      <c r="J9" s="15">
        <f t="shared" ref="J9:J18" si="0">SUM(B9:I9)</f>
        <v>428</v>
      </c>
    </row>
    <row r="10" spans="1:10" x14ac:dyDescent="0.2">
      <c r="A10" s="13" t="s">
        <v>35</v>
      </c>
      <c r="B10" s="13">
        <v>8</v>
      </c>
      <c r="C10" s="13">
        <v>8</v>
      </c>
      <c r="D10" s="13">
        <v>4</v>
      </c>
      <c r="E10" s="13">
        <v>18</v>
      </c>
      <c r="F10" s="13">
        <v>5</v>
      </c>
      <c r="G10" s="13">
        <v>3</v>
      </c>
      <c r="H10" s="14">
        <v>1</v>
      </c>
      <c r="I10" s="14">
        <v>4</v>
      </c>
      <c r="J10" s="15">
        <f t="shared" si="0"/>
        <v>51</v>
      </c>
    </row>
    <row r="11" spans="1:10" x14ac:dyDescent="0.2">
      <c r="A11" s="16" t="s">
        <v>36</v>
      </c>
      <c r="B11" s="16">
        <v>10</v>
      </c>
      <c r="C11" s="109">
        <v>0</v>
      </c>
      <c r="D11" s="16">
        <v>1</v>
      </c>
      <c r="E11" s="16">
        <v>5</v>
      </c>
      <c r="F11" s="16">
        <v>1</v>
      </c>
      <c r="G11" s="109">
        <v>0</v>
      </c>
      <c r="H11" s="109">
        <v>0</v>
      </c>
      <c r="I11" s="16">
        <v>2</v>
      </c>
      <c r="J11" s="15">
        <f t="shared" si="0"/>
        <v>19</v>
      </c>
    </row>
    <row r="12" spans="1:10" x14ac:dyDescent="0.2">
      <c r="A12" s="16" t="s">
        <v>37</v>
      </c>
      <c r="B12" s="13">
        <v>11</v>
      </c>
      <c r="C12" s="13">
        <v>6</v>
      </c>
      <c r="D12" s="13">
        <v>11</v>
      </c>
      <c r="E12" s="13">
        <v>16</v>
      </c>
      <c r="F12" s="13">
        <v>3</v>
      </c>
      <c r="G12" s="13">
        <v>3</v>
      </c>
      <c r="H12" s="13">
        <v>6</v>
      </c>
      <c r="I12" s="13">
        <v>12</v>
      </c>
      <c r="J12" s="15">
        <f t="shared" ref="J12:J17" si="1">SUM(B12:I12)</f>
        <v>68</v>
      </c>
    </row>
    <row r="13" spans="1:10" x14ac:dyDescent="0.2">
      <c r="A13" s="4" t="s">
        <v>38</v>
      </c>
      <c r="B13" s="17">
        <v>4</v>
      </c>
      <c r="C13" s="17">
        <v>1</v>
      </c>
      <c r="D13" s="110">
        <v>0</v>
      </c>
      <c r="E13" s="17">
        <v>5</v>
      </c>
      <c r="F13" s="110">
        <v>0</v>
      </c>
      <c r="G13" s="112">
        <v>0</v>
      </c>
      <c r="H13" s="113">
        <v>0</v>
      </c>
      <c r="I13" s="19">
        <v>1</v>
      </c>
      <c r="J13" s="15">
        <f t="shared" si="1"/>
        <v>11</v>
      </c>
    </row>
    <row r="14" spans="1:10" x14ac:dyDescent="0.2">
      <c r="A14" s="4" t="s">
        <v>39</v>
      </c>
      <c r="B14" s="17">
        <v>21</v>
      </c>
      <c r="C14" s="17">
        <v>31</v>
      </c>
      <c r="D14" s="17">
        <v>42</v>
      </c>
      <c r="E14" s="17">
        <v>37</v>
      </c>
      <c r="F14" s="17">
        <v>73</v>
      </c>
      <c r="G14" s="18">
        <v>8</v>
      </c>
      <c r="H14" s="86">
        <v>30</v>
      </c>
      <c r="I14" s="19">
        <v>12</v>
      </c>
      <c r="J14" s="15">
        <f t="shared" si="1"/>
        <v>254</v>
      </c>
    </row>
    <row r="15" spans="1:10" x14ac:dyDescent="0.2">
      <c r="A15" s="16" t="s">
        <v>69</v>
      </c>
      <c r="B15" s="16">
        <v>15</v>
      </c>
      <c r="C15" s="16">
        <v>43</v>
      </c>
      <c r="D15" s="16">
        <v>16</v>
      </c>
      <c r="E15" s="16">
        <v>42</v>
      </c>
      <c r="F15" s="16">
        <v>51</v>
      </c>
      <c r="G15" s="16">
        <v>16</v>
      </c>
      <c r="H15" s="16">
        <v>27</v>
      </c>
      <c r="I15" s="16">
        <v>31</v>
      </c>
      <c r="J15" s="15">
        <f t="shared" si="1"/>
        <v>241</v>
      </c>
    </row>
    <row r="16" spans="1:10" x14ac:dyDescent="0.2">
      <c r="A16" s="4" t="s">
        <v>68</v>
      </c>
      <c r="B16" s="17">
        <v>14</v>
      </c>
      <c r="C16" s="17">
        <v>22</v>
      </c>
      <c r="D16" s="17">
        <v>47</v>
      </c>
      <c r="E16" s="17">
        <v>15</v>
      </c>
      <c r="F16" s="17">
        <v>18</v>
      </c>
      <c r="G16" s="17">
        <v>14</v>
      </c>
      <c r="H16" s="85">
        <v>22</v>
      </c>
      <c r="I16" s="19">
        <v>30</v>
      </c>
      <c r="J16" s="15">
        <f t="shared" si="1"/>
        <v>182</v>
      </c>
    </row>
    <row r="17" spans="1:10" x14ac:dyDescent="0.2">
      <c r="A17" s="16" t="s">
        <v>67</v>
      </c>
      <c r="B17" s="111">
        <v>0</v>
      </c>
      <c r="C17" s="13">
        <v>1</v>
      </c>
      <c r="D17" s="111">
        <v>0</v>
      </c>
      <c r="E17" s="13">
        <v>6</v>
      </c>
      <c r="F17" s="13">
        <v>9</v>
      </c>
      <c r="G17" s="111">
        <v>0</v>
      </c>
      <c r="H17" s="114">
        <v>0</v>
      </c>
      <c r="I17" s="14">
        <v>1</v>
      </c>
      <c r="J17" s="15">
        <f t="shared" si="1"/>
        <v>17</v>
      </c>
    </row>
    <row r="18" spans="1:10" x14ac:dyDescent="0.2">
      <c r="A18" s="16" t="s">
        <v>81</v>
      </c>
      <c r="B18" s="16">
        <v>3</v>
      </c>
      <c r="C18" s="109">
        <v>0</v>
      </c>
      <c r="D18" s="16">
        <v>3</v>
      </c>
      <c r="E18" s="16">
        <v>6</v>
      </c>
      <c r="F18" s="109">
        <v>0</v>
      </c>
      <c r="G18" s="109">
        <v>0</v>
      </c>
      <c r="H18" s="109">
        <v>0</v>
      </c>
      <c r="I18" s="16">
        <v>1</v>
      </c>
      <c r="J18" s="15">
        <f t="shared" si="0"/>
        <v>13</v>
      </c>
    </row>
    <row r="19" spans="1:10" x14ac:dyDescent="0.2">
      <c r="A19" s="30" t="s">
        <v>29</v>
      </c>
      <c r="B19" s="30">
        <f t="shared" ref="B19:J19" si="2">SUM(B8:B18)</f>
        <v>172</v>
      </c>
      <c r="C19" s="30">
        <f t="shared" si="2"/>
        <v>224</v>
      </c>
      <c r="D19" s="30">
        <f t="shared" si="2"/>
        <v>248</v>
      </c>
      <c r="E19" s="30">
        <f t="shared" si="2"/>
        <v>300</v>
      </c>
      <c r="F19" s="30">
        <f t="shared" si="2"/>
        <v>320</v>
      </c>
      <c r="G19" s="30">
        <f t="shared" si="2"/>
        <v>88</v>
      </c>
      <c r="H19" s="30">
        <f t="shared" si="2"/>
        <v>172</v>
      </c>
      <c r="I19" s="30">
        <f t="shared" si="2"/>
        <v>188</v>
      </c>
      <c r="J19" s="30">
        <f t="shared" si="2"/>
        <v>1712</v>
      </c>
    </row>
    <row r="20" spans="1:10" x14ac:dyDescent="0.2">
      <c r="A20" s="2"/>
    </row>
    <row r="21" spans="1:10" x14ac:dyDescent="0.2">
      <c r="A21" s="31" t="s">
        <v>40</v>
      </c>
    </row>
    <row r="22" spans="1:10" x14ac:dyDescent="0.2">
      <c r="A22" s="20" t="s">
        <v>0</v>
      </c>
      <c r="B22" s="11" t="s">
        <v>57</v>
      </c>
      <c r="C22" s="11" t="s">
        <v>58</v>
      </c>
    </row>
    <row r="23" spans="1:10" x14ac:dyDescent="0.2">
      <c r="A23" s="20" t="s">
        <v>92</v>
      </c>
      <c r="B23" s="115">
        <v>0</v>
      </c>
      <c r="C23" s="115">
        <v>0</v>
      </c>
    </row>
    <row r="24" spans="1:10" x14ac:dyDescent="0.2">
      <c r="A24" s="20" t="s">
        <v>93</v>
      </c>
      <c r="B24" s="4">
        <f>РБД!D5+РБД!E5</f>
        <v>11</v>
      </c>
      <c r="C24" s="4">
        <f>РБД!D5+РБД!E5</f>
        <v>11</v>
      </c>
    </row>
    <row r="25" spans="1:10" x14ac:dyDescent="0.2">
      <c r="A25" s="20" t="s">
        <v>59</v>
      </c>
      <c r="B25" s="4">
        <f>РБД!D6+РБД!E6</f>
        <v>9</v>
      </c>
      <c r="C25" s="4">
        <f>РБД!D6+РБД!E6</f>
        <v>9</v>
      </c>
    </row>
    <row r="26" spans="1:10" x14ac:dyDescent="0.2">
      <c r="A26" s="20" t="s">
        <v>60</v>
      </c>
      <c r="B26" s="4">
        <f>РБД!D7+РБД!E7</f>
        <v>9</v>
      </c>
      <c r="C26" s="4">
        <f>РБД!D7+РБД!E7</f>
        <v>9</v>
      </c>
    </row>
    <row r="27" spans="1:10" x14ac:dyDescent="0.2">
      <c r="A27" s="20" t="s">
        <v>71</v>
      </c>
      <c r="B27" s="4">
        <f>РБД!D8+РБД!E8</f>
        <v>8</v>
      </c>
      <c r="C27" s="4">
        <f>РБД!D8+РБД!E8</f>
        <v>8</v>
      </c>
    </row>
    <row r="28" spans="1:10" x14ac:dyDescent="0.2">
      <c r="A28" s="20" t="s">
        <v>61</v>
      </c>
      <c r="B28" s="4">
        <f>РБД!D9+РБД!E9</f>
        <v>7</v>
      </c>
      <c r="C28" s="4">
        <f>РБД!D9+РБД!E9</f>
        <v>7</v>
      </c>
    </row>
    <row r="29" spans="1:10" x14ac:dyDescent="0.2">
      <c r="A29" s="39" t="s">
        <v>70</v>
      </c>
      <c r="B29" s="4">
        <f>РБД!D10+РБД!E10</f>
        <v>3</v>
      </c>
      <c r="C29" s="4">
        <f>РБД!D10+РБД!E10</f>
        <v>3</v>
      </c>
    </row>
    <row r="30" spans="1:10" x14ac:dyDescent="0.2">
      <c r="A30" s="39" t="s">
        <v>98</v>
      </c>
      <c r="B30" s="4">
        <f>РБД!D11+РБД!E11</f>
        <v>7</v>
      </c>
      <c r="C30" s="4">
        <f>РБД!D11+РБД!E11</f>
        <v>7</v>
      </c>
    </row>
    <row r="31" spans="1:10" x14ac:dyDescent="0.2">
      <c r="A31" s="30" t="s">
        <v>94</v>
      </c>
      <c r="B31" s="40">
        <f>SUM(B23:B30)</f>
        <v>54</v>
      </c>
      <c r="C31" s="40">
        <f>SUM(C23:C30)</f>
        <v>54</v>
      </c>
    </row>
  </sheetData>
  <mergeCells count="5">
    <mergeCell ref="A3:I3"/>
    <mergeCell ref="A4:I4"/>
    <mergeCell ref="A6:A7"/>
    <mergeCell ref="B6:I6"/>
    <mergeCell ref="J6:J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2:BZ36"/>
  <sheetViews>
    <sheetView tabSelected="1" topLeftCell="A4" zoomScale="85" zoomScaleNormal="85" workbookViewId="0">
      <pane xSplit="1" topLeftCell="B1" activePane="topRight" state="frozen"/>
      <selection pane="topRight" activeCell="BZ9" sqref="BZ9"/>
    </sheetView>
  </sheetViews>
  <sheetFormatPr defaultRowHeight="12.75" x14ac:dyDescent="0.2"/>
  <cols>
    <col min="1" max="1" width="12.5703125" style="42" customWidth="1"/>
    <col min="2" max="2" width="5.85546875" style="42" customWidth="1"/>
    <col min="3" max="3" width="9.7109375" style="42" customWidth="1"/>
    <col min="4" max="4" width="6.85546875" style="42" customWidth="1"/>
    <col min="5" max="5" width="6.140625" style="43" customWidth="1"/>
    <col min="6" max="6" width="5.42578125" style="43" customWidth="1"/>
    <col min="7" max="7" width="8.140625" style="43" customWidth="1"/>
    <col min="8" max="8" width="6.42578125" style="43" customWidth="1"/>
    <col min="9" max="9" width="6" style="43" customWidth="1"/>
    <col min="10" max="10" width="5" style="43" customWidth="1"/>
    <col min="11" max="11" width="6.7109375" style="43" customWidth="1"/>
    <col min="12" max="12" width="6" style="43" customWidth="1"/>
    <col min="13" max="13" width="4.7109375" style="43" customWidth="1"/>
    <col min="14" max="14" width="5.42578125" style="43" customWidth="1"/>
    <col min="15" max="16" width="5.7109375" style="43" customWidth="1"/>
    <col min="17" max="17" width="4.7109375" style="43" customWidth="1"/>
    <col min="18" max="18" width="5.28515625" style="43" customWidth="1"/>
    <col min="19" max="19" width="5.85546875" style="43" customWidth="1"/>
    <col min="20" max="20" width="6.28515625" style="43" customWidth="1"/>
    <col min="21" max="21" width="4.85546875" style="43" customWidth="1"/>
    <col min="22" max="22" width="5.85546875" style="43" customWidth="1"/>
    <col min="23" max="23" width="5.42578125" style="43" customWidth="1"/>
    <col min="24" max="24" width="6.28515625" style="43" customWidth="1"/>
    <col min="25" max="26" width="4.85546875" style="43" customWidth="1"/>
    <col min="27" max="28" width="5.7109375" style="43" customWidth="1"/>
    <col min="29" max="29" width="4.85546875" style="43" customWidth="1"/>
    <col min="30" max="30" width="5.140625" style="43" customWidth="1"/>
    <col min="31" max="31" width="6" style="43" customWidth="1"/>
    <col min="32" max="32" width="6.140625" style="43" customWidth="1"/>
    <col min="33" max="33" width="5.42578125" style="43" customWidth="1"/>
    <col min="34" max="34" width="7.7109375" style="43" customWidth="1"/>
    <col min="35" max="35" width="6.5703125" style="43" customWidth="1"/>
    <col min="36" max="36" width="6.140625" style="43" customWidth="1"/>
    <col min="37" max="37" width="7" style="43" customWidth="1"/>
    <col min="38" max="38" width="6.28515625" style="44" customWidth="1"/>
    <col min="39" max="39" width="6" style="7" customWidth="1"/>
    <col min="40" max="40" width="5.42578125" style="7" customWidth="1"/>
    <col min="41" max="41" width="6.85546875" style="7" customWidth="1"/>
    <col min="42" max="46" width="9.140625" style="7"/>
  </cols>
  <sheetData>
    <row r="2" spans="1:78" x14ac:dyDescent="0.2">
      <c r="A2" s="41"/>
      <c r="B2" s="173" t="s">
        <v>109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78" ht="28.5" customHeight="1" x14ac:dyDescent="0.2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5" spans="1:78" s="2" customFormat="1" ht="15" customHeight="1" x14ac:dyDescent="0.2">
      <c r="A5" s="179" t="s">
        <v>46</v>
      </c>
      <c r="B5" s="178" t="s">
        <v>32</v>
      </c>
      <c r="C5" s="178"/>
      <c r="D5" s="178"/>
      <c r="E5" s="178"/>
      <c r="F5" s="178" t="s">
        <v>50</v>
      </c>
      <c r="G5" s="178"/>
      <c r="H5" s="178"/>
      <c r="I5" s="178"/>
      <c r="J5" s="178" t="s">
        <v>23</v>
      </c>
      <c r="K5" s="178"/>
      <c r="L5" s="178"/>
      <c r="M5" s="178"/>
      <c r="N5" s="178" t="s">
        <v>24</v>
      </c>
      <c r="O5" s="178"/>
      <c r="P5" s="178"/>
      <c r="Q5" s="178"/>
      <c r="R5" s="178" t="s">
        <v>25</v>
      </c>
      <c r="S5" s="178"/>
      <c r="T5" s="178"/>
      <c r="U5" s="178"/>
      <c r="V5" s="178" t="s">
        <v>26</v>
      </c>
      <c r="W5" s="178"/>
      <c r="X5" s="178"/>
      <c r="Y5" s="178"/>
      <c r="Z5" s="178" t="s">
        <v>27</v>
      </c>
      <c r="AA5" s="178"/>
      <c r="AB5" s="178"/>
      <c r="AC5" s="178"/>
      <c r="AD5" s="178" t="s">
        <v>97</v>
      </c>
      <c r="AE5" s="178"/>
      <c r="AF5" s="178"/>
      <c r="AG5" s="178"/>
      <c r="AH5" s="178" t="s">
        <v>9</v>
      </c>
      <c r="AI5" s="178"/>
      <c r="AJ5" s="178"/>
      <c r="AK5" s="178"/>
      <c r="AL5" s="178" t="s">
        <v>78</v>
      </c>
      <c r="AM5" s="178"/>
      <c r="AN5" s="178"/>
      <c r="AO5" s="178"/>
      <c r="AP5" s="38"/>
      <c r="AQ5" s="38"/>
      <c r="AR5" s="38"/>
      <c r="AS5" s="38"/>
      <c r="AT5" s="38"/>
    </row>
    <row r="6" spans="1:78" s="149" customFormat="1" ht="96" customHeight="1" x14ac:dyDescent="0.25">
      <c r="A6" s="180"/>
      <c r="B6" s="147" t="s">
        <v>47</v>
      </c>
      <c r="C6" s="147" t="s">
        <v>48</v>
      </c>
      <c r="D6" s="147" t="s">
        <v>49</v>
      </c>
      <c r="E6" s="147" t="s">
        <v>1</v>
      </c>
      <c r="F6" s="147" t="s">
        <v>47</v>
      </c>
      <c r="G6" s="147" t="s">
        <v>48</v>
      </c>
      <c r="H6" s="147" t="s">
        <v>49</v>
      </c>
      <c r="I6" s="147" t="s">
        <v>1</v>
      </c>
      <c r="J6" s="147" t="s">
        <v>47</v>
      </c>
      <c r="K6" s="147" t="s">
        <v>48</v>
      </c>
      <c r="L6" s="147" t="s">
        <v>49</v>
      </c>
      <c r="M6" s="147" t="s">
        <v>1</v>
      </c>
      <c r="N6" s="147" t="s">
        <v>47</v>
      </c>
      <c r="O6" s="147" t="s">
        <v>48</v>
      </c>
      <c r="P6" s="147" t="s">
        <v>49</v>
      </c>
      <c r="Q6" s="147" t="s">
        <v>1</v>
      </c>
      <c r="R6" s="147" t="s">
        <v>47</v>
      </c>
      <c r="S6" s="147" t="s">
        <v>48</v>
      </c>
      <c r="T6" s="147" t="s">
        <v>49</v>
      </c>
      <c r="U6" s="147" t="s">
        <v>1</v>
      </c>
      <c r="V6" s="147" t="s">
        <v>47</v>
      </c>
      <c r="W6" s="147" t="s">
        <v>48</v>
      </c>
      <c r="X6" s="147" t="s">
        <v>49</v>
      </c>
      <c r="Y6" s="147" t="s">
        <v>1</v>
      </c>
      <c r="Z6" s="147" t="s">
        <v>47</v>
      </c>
      <c r="AA6" s="147" t="s">
        <v>48</v>
      </c>
      <c r="AB6" s="147" t="s">
        <v>49</v>
      </c>
      <c r="AC6" s="147" t="s">
        <v>1</v>
      </c>
      <c r="AD6" s="147" t="s">
        <v>47</v>
      </c>
      <c r="AE6" s="147" t="s">
        <v>48</v>
      </c>
      <c r="AF6" s="147" t="s">
        <v>49</v>
      </c>
      <c r="AG6" s="147" t="s">
        <v>1</v>
      </c>
      <c r="AH6" s="147" t="s">
        <v>47</v>
      </c>
      <c r="AI6" s="147" t="s">
        <v>48</v>
      </c>
      <c r="AJ6" s="147" t="s">
        <v>49</v>
      </c>
      <c r="AK6" s="147" t="s">
        <v>1</v>
      </c>
      <c r="AL6" s="147" t="s">
        <v>47</v>
      </c>
      <c r="AM6" s="147" t="s">
        <v>48</v>
      </c>
      <c r="AN6" s="147" t="s">
        <v>49</v>
      </c>
      <c r="AO6" s="147" t="s">
        <v>1</v>
      </c>
      <c r="AP6" s="148"/>
      <c r="AQ6" s="148"/>
      <c r="AR6" s="148"/>
      <c r="AS6" s="148"/>
      <c r="AT6" s="148"/>
    </row>
    <row r="7" spans="1:78" ht="20.100000000000001" customHeight="1" x14ac:dyDescent="0.2">
      <c r="A7" s="70" t="s">
        <v>33</v>
      </c>
      <c r="B7" s="120">
        <f>B21+C21+D21+E21</f>
        <v>43</v>
      </c>
      <c r="C7" s="133">
        <f>(B7-B21)/B7</f>
        <v>1</v>
      </c>
      <c r="D7" s="133">
        <f>(D21+E21)/B7</f>
        <v>0.83720930232558144</v>
      </c>
      <c r="E7" s="121">
        <f>(B21*2+C21*3+D21*4+E21*5)/B7</f>
        <v>4.3255813953488369</v>
      </c>
      <c r="F7" s="122">
        <f>F21+G21+H21+I21</f>
        <v>56</v>
      </c>
      <c r="G7" s="125">
        <f>(F7-F21)/F7</f>
        <v>0.9821428571428571</v>
      </c>
      <c r="H7" s="125">
        <f>(H21+I21)/F7</f>
        <v>0.7142857142857143</v>
      </c>
      <c r="I7" s="136" t="e">
        <v>#DIV/0!</v>
      </c>
      <c r="J7" s="123">
        <f t="shared" ref="J7:J17" si="0">J21+K21+L21+M21</f>
        <v>62</v>
      </c>
      <c r="K7" s="126">
        <f>(J7-J21)/J7</f>
        <v>1</v>
      </c>
      <c r="L7" s="126">
        <f>(L21+M21)/J7</f>
        <v>0.70967741935483875</v>
      </c>
      <c r="M7" s="139" t="e">
        <v>#DIV/0!</v>
      </c>
      <c r="N7" s="124">
        <f>N21+O21+P21+Q21</f>
        <v>75</v>
      </c>
      <c r="O7" s="127">
        <f>(N7-N21)/N7</f>
        <v>1</v>
      </c>
      <c r="P7" s="127">
        <f>(P21+Q21)/N7</f>
        <v>0.77333333333333332</v>
      </c>
      <c r="Q7" s="140" t="e">
        <v>#DIV/0!</v>
      </c>
      <c r="R7" s="117">
        <f>R21+S21+T21+U21</f>
        <v>80</v>
      </c>
      <c r="S7" s="128">
        <f>(R7-R21)/R7</f>
        <v>0.98750000000000004</v>
      </c>
      <c r="T7" s="128">
        <f>(T21+U21)/R7</f>
        <v>0.71250000000000002</v>
      </c>
      <c r="U7" s="138" t="e">
        <v>#DIV/0!</v>
      </c>
      <c r="V7" s="116">
        <f>V21+W21+X21+Y21</f>
        <v>22</v>
      </c>
      <c r="W7" s="129">
        <f>(V7-V21)/V7</f>
        <v>1</v>
      </c>
      <c r="X7" s="129">
        <f>(X21+Y21)/V7</f>
        <v>0.54545454545454541</v>
      </c>
      <c r="Y7" s="141" t="e">
        <v>#DIV/0!</v>
      </c>
      <c r="Z7" s="118">
        <f>Z21+AA21+AB21+AC21</f>
        <v>43</v>
      </c>
      <c r="AA7" s="130">
        <f>(Z7-Z21)/Z7</f>
        <v>0.97674418604651159</v>
      </c>
      <c r="AB7" s="130">
        <f>(AB21+AC21)/Z7</f>
        <v>0.44186046511627908</v>
      </c>
      <c r="AC7" s="137" t="e">
        <v>#DIV/0!</v>
      </c>
      <c r="AD7" s="119">
        <f>AD21+AE21+AF21+AG21</f>
        <v>47</v>
      </c>
      <c r="AE7" s="131">
        <f>(AD7-AD21)/AD7</f>
        <v>1</v>
      </c>
      <c r="AF7" s="131">
        <f>(AF21+AG21)/AD7</f>
        <v>0.5957446808510638</v>
      </c>
      <c r="AG7" s="143" t="e">
        <v>#DIV/0!</v>
      </c>
      <c r="AH7" s="46">
        <f>AH21+AI21+AJ21+AK21</f>
        <v>428</v>
      </c>
      <c r="AI7" s="132">
        <f>(AH7-AH21)/AH7</f>
        <v>0.9929906542056075</v>
      </c>
      <c r="AJ7" s="132">
        <f>(AJ21+AK21)/AH7</f>
        <v>0.68691588785046731</v>
      </c>
      <c r="AK7" s="141">
        <v>3.98</v>
      </c>
      <c r="AL7" s="46">
        <v>28461</v>
      </c>
      <c r="AM7" s="132">
        <f>(AL7-AL21)/AL7</f>
        <v>0.95934787955447809</v>
      </c>
      <c r="AN7" s="132">
        <f>(AN21+AO21)/AL7</f>
        <v>0.6135062014686764</v>
      </c>
      <c r="AO7" s="144">
        <v>3.83</v>
      </c>
    </row>
    <row r="8" spans="1:78" ht="20.100000000000001" customHeight="1" x14ac:dyDescent="0.2">
      <c r="A8" s="70" t="s">
        <v>34</v>
      </c>
      <c r="B8" s="120">
        <f t="shared" ref="B8:B17" si="1">B22+C22+D22+E22</f>
        <v>43</v>
      </c>
      <c r="C8" s="133">
        <f t="shared" ref="C8:C17" si="2">(B8-B22)/B8</f>
        <v>0.97674418604651159</v>
      </c>
      <c r="D8" s="133">
        <f t="shared" ref="D8:D17" si="3">(D22+E22)/B8</f>
        <v>0.95348837209302328</v>
      </c>
      <c r="E8" s="121">
        <f t="shared" ref="E8:E17" si="4">(B22*2+C22*3+D22*4+E22*5)/B8</f>
        <v>4.1627906976744189</v>
      </c>
      <c r="F8" s="122">
        <f t="shared" ref="F8:F17" si="5">F22+G22+H22+I22</f>
        <v>56</v>
      </c>
      <c r="G8" s="125">
        <f t="shared" ref="G8:G17" si="6">(F8-F22)/F8</f>
        <v>0.9285714285714286</v>
      </c>
      <c r="H8" s="125">
        <f t="shared" ref="H8:H17" si="7">(H22+I22)/F8</f>
        <v>0.6428571428571429</v>
      </c>
      <c r="I8" s="136" t="e">
        <v>#DIV/0!</v>
      </c>
      <c r="J8" s="123">
        <f t="shared" si="0"/>
        <v>62</v>
      </c>
      <c r="K8" s="126">
        <f t="shared" ref="K8:K17" si="8">(J8-J22)/J8</f>
        <v>0.93548387096774188</v>
      </c>
      <c r="L8" s="126">
        <f t="shared" ref="L8:L17" si="9">(L22+M22)/J8</f>
        <v>0.69354838709677424</v>
      </c>
      <c r="M8" s="139" t="e">
        <v>#DIV/0!</v>
      </c>
      <c r="N8" s="124">
        <f t="shared" ref="N8:N17" si="10">N22+O22+P22+Q22</f>
        <v>75</v>
      </c>
      <c r="O8" s="127">
        <f t="shared" ref="O8:O17" si="11">(N8-N22)/N8</f>
        <v>0.93333333333333335</v>
      </c>
      <c r="P8" s="127">
        <f t="shared" ref="P8:P17" si="12">(P22+Q22)/N8</f>
        <v>0.68</v>
      </c>
      <c r="Q8" s="140" t="e">
        <v>#DIV/0!</v>
      </c>
      <c r="R8" s="117">
        <f t="shared" ref="R8:R17" si="13">R22+S22+T22+U22</f>
        <v>79</v>
      </c>
      <c r="S8" s="128">
        <f t="shared" ref="S8:S17" si="14">(R8-R22)/R8</f>
        <v>0.86075949367088611</v>
      </c>
      <c r="T8" s="128">
        <f t="shared" ref="T8:T17" si="15">(T22+U22)/R8</f>
        <v>0.65822784810126578</v>
      </c>
      <c r="U8" s="138" t="e">
        <v>#DIV/0!</v>
      </c>
      <c r="V8" s="116">
        <f t="shared" ref="V8:V17" si="16">V22+W22+X22+Y22</f>
        <v>22</v>
      </c>
      <c r="W8" s="129">
        <f t="shared" ref="W8:W17" si="17">(V8-V22)/V8</f>
        <v>1</v>
      </c>
      <c r="X8" s="129">
        <f t="shared" ref="X8:X17" si="18">(X22+Y22)/V8</f>
        <v>0.77272727272727271</v>
      </c>
      <c r="Y8" s="141" t="e">
        <v>#DIV/0!</v>
      </c>
      <c r="Z8" s="118">
        <f t="shared" ref="Z8:Z17" si="19">Z22+AA22+AB22+AC22</f>
        <v>43</v>
      </c>
      <c r="AA8" s="130">
        <f t="shared" ref="AA8:AA17" si="20">(Z8-Z22)/Z8</f>
        <v>0.7441860465116279</v>
      </c>
      <c r="AB8" s="130">
        <f t="shared" ref="AB8:AB17" si="21">(AB22+AC22)/Z8</f>
        <v>0.51162790697674421</v>
      </c>
      <c r="AC8" s="137" t="e">
        <v>#DIV/0!</v>
      </c>
      <c r="AD8" s="119">
        <f t="shared" ref="AD8:AD17" si="22">AD22+AE22+AF22+AG22</f>
        <v>47</v>
      </c>
      <c r="AE8" s="131">
        <f t="shared" ref="AE8:AE17" si="23">(AD8-AD22)/AD8</f>
        <v>0.8936170212765957</v>
      </c>
      <c r="AF8" s="131">
        <f t="shared" ref="AF8:AF17" si="24">(AF22+AG22)/AD8</f>
        <v>0.68085106382978722</v>
      </c>
      <c r="AG8" s="143" t="e">
        <v>#DIV/0!</v>
      </c>
      <c r="AH8" s="46">
        <f t="shared" ref="AH8:AH17" si="25">AH22+AI22+AJ22+AK22</f>
        <v>427</v>
      </c>
      <c r="AI8" s="132">
        <f t="shared" ref="AI8:AI17" si="26">(AH8-AH22)/AH8</f>
        <v>0.90398126463700235</v>
      </c>
      <c r="AJ8" s="132">
        <f t="shared" ref="AJ8:AJ17" si="27">(AJ22+AK22)/AH8</f>
        <v>0.68852459016393441</v>
      </c>
      <c r="AK8" s="141">
        <v>3.66</v>
      </c>
      <c r="AL8" s="46">
        <v>28533</v>
      </c>
      <c r="AM8" s="132">
        <f t="shared" ref="AM8:AM17" si="28">(AL8-AL22)/AL8</f>
        <v>0.86107314337784324</v>
      </c>
      <c r="AN8" s="132">
        <v>0.63129999999999997</v>
      </c>
      <c r="AO8" s="144">
        <v>3.56</v>
      </c>
    </row>
    <row r="9" spans="1:78" s="32" customFormat="1" ht="20.100000000000001" customHeight="1" x14ac:dyDescent="0.2">
      <c r="A9" s="70" t="s">
        <v>35</v>
      </c>
      <c r="B9" s="120">
        <f t="shared" si="1"/>
        <v>8</v>
      </c>
      <c r="C9" s="133">
        <f t="shared" si="2"/>
        <v>1</v>
      </c>
      <c r="D9" s="133">
        <f t="shared" si="3"/>
        <v>1</v>
      </c>
      <c r="E9" s="121">
        <v>4.38</v>
      </c>
      <c r="F9" s="122">
        <f t="shared" si="5"/>
        <v>8</v>
      </c>
      <c r="G9" s="125">
        <f t="shared" si="6"/>
        <v>1</v>
      </c>
      <c r="H9" s="125">
        <f t="shared" si="7"/>
        <v>0.5</v>
      </c>
      <c r="I9" s="136">
        <v>3.5</v>
      </c>
      <c r="J9" s="123">
        <f t="shared" si="0"/>
        <v>4</v>
      </c>
      <c r="K9" s="126">
        <f t="shared" si="8"/>
        <v>1</v>
      </c>
      <c r="L9" s="126">
        <f t="shared" si="9"/>
        <v>0.75</v>
      </c>
      <c r="M9" s="139">
        <v>3.75</v>
      </c>
      <c r="N9" s="124">
        <f t="shared" si="10"/>
        <v>18</v>
      </c>
      <c r="O9" s="127">
        <f t="shared" si="11"/>
        <v>0.94444444444444442</v>
      </c>
      <c r="P9" s="127">
        <f t="shared" si="12"/>
        <v>0.77777777777777779</v>
      </c>
      <c r="Q9" s="140">
        <v>3.72</v>
      </c>
      <c r="R9" s="117">
        <f t="shared" si="13"/>
        <v>5</v>
      </c>
      <c r="S9" s="128">
        <f t="shared" si="14"/>
        <v>1</v>
      </c>
      <c r="T9" s="128">
        <f t="shared" si="15"/>
        <v>1</v>
      </c>
      <c r="U9" s="138">
        <v>4</v>
      </c>
      <c r="V9" s="116">
        <f t="shared" si="16"/>
        <v>3</v>
      </c>
      <c r="W9" s="129">
        <f t="shared" si="17"/>
        <v>1</v>
      </c>
      <c r="X9" s="129">
        <f t="shared" si="18"/>
        <v>1</v>
      </c>
      <c r="Y9" s="141">
        <v>4</v>
      </c>
      <c r="Z9" s="118">
        <f t="shared" si="19"/>
        <v>1</v>
      </c>
      <c r="AA9" s="130">
        <f t="shared" si="20"/>
        <v>1</v>
      </c>
      <c r="AB9" s="130">
        <f t="shared" si="21"/>
        <v>1</v>
      </c>
      <c r="AC9" s="137">
        <v>4</v>
      </c>
      <c r="AD9" s="152">
        <f t="shared" si="22"/>
        <v>4</v>
      </c>
      <c r="AE9" s="131">
        <f t="shared" si="23"/>
        <v>1</v>
      </c>
      <c r="AF9" s="131">
        <f t="shared" si="24"/>
        <v>0.5</v>
      </c>
      <c r="AG9" s="134">
        <v>3.5</v>
      </c>
      <c r="AH9" s="46">
        <f t="shared" si="25"/>
        <v>51</v>
      </c>
      <c r="AI9" s="132">
        <f t="shared" si="26"/>
        <v>0.98039215686274506</v>
      </c>
      <c r="AJ9" s="132">
        <f t="shared" si="27"/>
        <v>0.78431372549019607</v>
      </c>
      <c r="AK9" s="141">
        <v>3.82</v>
      </c>
      <c r="AL9" s="46">
        <v>0</v>
      </c>
      <c r="AM9" s="132" t="e">
        <f t="shared" si="28"/>
        <v>#DIV/0!</v>
      </c>
      <c r="AN9" s="132" t="e">
        <f t="shared" ref="AN9:AN17" si="29">(AN23+AO23)/AL9</f>
        <v>#DIV/0!</v>
      </c>
      <c r="AO9" s="144" t="e">
        <v>#DIV/0!</v>
      </c>
      <c r="AP9" s="244"/>
      <c r="AQ9" s="244"/>
      <c r="AR9" s="244"/>
      <c r="AS9" s="244"/>
      <c r="AT9" s="244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</row>
    <row r="10" spans="1:78" ht="20.100000000000001" customHeight="1" x14ac:dyDescent="0.2">
      <c r="A10" s="70" t="s">
        <v>36</v>
      </c>
      <c r="B10" s="120">
        <f t="shared" si="1"/>
        <v>10</v>
      </c>
      <c r="C10" s="133">
        <f t="shared" si="2"/>
        <v>1</v>
      </c>
      <c r="D10" s="133">
        <f t="shared" si="3"/>
        <v>1</v>
      </c>
      <c r="E10" s="121">
        <f t="shared" si="4"/>
        <v>4.5999999999999996</v>
      </c>
      <c r="F10" s="122">
        <f t="shared" si="5"/>
        <v>0</v>
      </c>
      <c r="G10" s="125" t="e">
        <f t="shared" si="6"/>
        <v>#DIV/0!</v>
      </c>
      <c r="H10" s="125" t="e">
        <f t="shared" si="7"/>
        <v>#DIV/0!</v>
      </c>
      <c r="I10" s="136" t="e">
        <v>#DIV/0!</v>
      </c>
      <c r="J10" s="123">
        <f t="shared" si="0"/>
        <v>1</v>
      </c>
      <c r="K10" s="126">
        <f t="shared" si="8"/>
        <v>1</v>
      </c>
      <c r="L10" s="126">
        <f t="shared" si="9"/>
        <v>1</v>
      </c>
      <c r="M10" s="139" t="e">
        <v>#DIV/0!</v>
      </c>
      <c r="N10" s="124">
        <f t="shared" si="10"/>
        <v>5</v>
      </c>
      <c r="O10" s="127">
        <f t="shared" si="11"/>
        <v>1</v>
      </c>
      <c r="P10" s="127">
        <f t="shared" si="12"/>
        <v>1</v>
      </c>
      <c r="Q10" s="140" t="e">
        <v>#DIV/0!</v>
      </c>
      <c r="R10" s="117">
        <f t="shared" si="13"/>
        <v>1</v>
      </c>
      <c r="S10" s="128">
        <f t="shared" si="14"/>
        <v>1</v>
      </c>
      <c r="T10" s="128">
        <f t="shared" si="15"/>
        <v>0</v>
      </c>
      <c r="U10" s="138" t="e">
        <v>#DIV/0!</v>
      </c>
      <c r="V10" s="91">
        <f t="shared" si="16"/>
        <v>0</v>
      </c>
      <c r="W10" s="129" t="e">
        <f t="shared" si="17"/>
        <v>#DIV/0!</v>
      </c>
      <c r="X10" s="129" t="e">
        <f t="shared" si="18"/>
        <v>#DIV/0!</v>
      </c>
      <c r="Y10" s="142" t="e">
        <v>#DIV/0!</v>
      </c>
      <c r="Z10" s="91">
        <f t="shared" si="19"/>
        <v>0</v>
      </c>
      <c r="AA10" s="130" t="e">
        <f t="shared" si="20"/>
        <v>#DIV/0!</v>
      </c>
      <c r="AB10" s="130" t="e">
        <f t="shared" si="21"/>
        <v>#DIV/0!</v>
      </c>
      <c r="AC10" s="142" t="e">
        <v>#DIV/0!</v>
      </c>
      <c r="AD10" s="119">
        <f t="shared" si="22"/>
        <v>2</v>
      </c>
      <c r="AE10" s="131">
        <f t="shared" si="23"/>
        <v>1</v>
      </c>
      <c r="AF10" s="131">
        <f t="shared" si="24"/>
        <v>0.5</v>
      </c>
      <c r="AG10" s="143" t="e">
        <v>#DIV/0!</v>
      </c>
      <c r="AH10" s="46">
        <f t="shared" si="25"/>
        <v>19</v>
      </c>
      <c r="AI10" s="132">
        <f t="shared" si="26"/>
        <v>1</v>
      </c>
      <c r="AJ10" s="132">
        <f t="shared" si="27"/>
        <v>0.89473684210526316</v>
      </c>
      <c r="AK10" s="141" t="e">
        <v>#DIV/0!</v>
      </c>
      <c r="AL10" s="46">
        <v>0</v>
      </c>
      <c r="AM10" s="132" t="e">
        <f t="shared" si="28"/>
        <v>#DIV/0!</v>
      </c>
      <c r="AN10" s="132" t="e">
        <f t="shared" si="29"/>
        <v>#DIV/0!</v>
      </c>
      <c r="AO10" s="144" t="e">
        <v>#DIV/0!</v>
      </c>
    </row>
    <row r="11" spans="1:78" ht="20.100000000000001" customHeight="1" x14ac:dyDescent="0.2">
      <c r="A11" s="70" t="s">
        <v>37</v>
      </c>
      <c r="B11" s="120">
        <f t="shared" si="1"/>
        <v>11</v>
      </c>
      <c r="C11" s="133">
        <f t="shared" si="2"/>
        <v>1</v>
      </c>
      <c r="D11" s="133">
        <f t="shared" si="3"/>
        <v>1</v>
      </c>
      <c r="E11" s="121">
        <f t="shared" si="4"/>
        <v>4.2727272727272725</v>
      </c>
      <c r="F11" s="122">
        <f t="shared" si="5"/>
        <v>6</v>
      </c>
      <c r="G11" s="125">
        <f t="shared" si="6"/>
        <v>1</v>
      </c>
      <c r="H11" s="125">
        <f t="shared" si="7"/>
        <v>0.66666666666666663</v>
      </c>
      <c r="I11" s="136" t="e">
        <v>#DIV/0!</v>
      </c>
      <c r="J11" s="123">
        <f t="shared" si="0"/>
        <v>11</v>
      </c>
      <c r="K11" s="126">
        <f t="shared" si="8"/>
        <v>0.90909090909090906</v>
      </c>
      <c r="L11" s="126">
        <f t="shared" si="9"/>
        <v>0.27272727272727271</v>
      </c>
      <c r="M11" s="139" t="e">
        <v>#DIV/0!</v>
      </c>
      <c r="N11" s="124">
        <f t="shared" si="10"/>
        <v>17</v>
      </c>
      <c r="O11" s="127">
        <f t="shared" si="11"/>
        <v>1</v>
      </c>
      <c r="P11" s="127">
        <f t="shared" si="12"/>
        <v>0.82352941176470584</v>
      </c>
      <c r="Q11" s="140" t="e">
        <v>#DIV/0!</v>
      </c>
      <c r="R11" s="117">
        <f t="shared" si="13"/>
        <v>3</v>
      </c>
      <c r="S11" s="128">
        <f t="shared" si="14"/>
        <v>1</v>
      </c>
      <c r="T11" s="128">
        <f t="shared" si="15"/>
        <v>0.33333333333333331</v>
      </c>
      <c r="U11" s="138" t="e">
        <v>#DIV/0!</v>
      </c>
      <c r="V11" s="116">
        <f t="shared" si="16"/>
        <v>3</v>
      </c>
      <c r="W11" s="129">
        <f t="shared" si="17"/>
        <v>1</v>
      </c>
      <c r="X11" s="129">
        <f t="shared" si="18"/>
        <v>0.66666666666666663</v>
      </c>
      <c r="Y11" s="141" t="e">
        <v>#DIV/0!</v>
      </c>
      <c r="Z11" s="118">
        <f t="shared" si="19"/>
        <v>6</v>
      </c>
      <c r="AA11" s="130">
        <f t="shared" si="20"/>
        <v>1</v>
      </c>
      <c r="AB11" s="130">
        <f t="shared" si="21"/>
        <v>0.33333333333333331</v>
      </c>
      <c r="AC11" s="137" t="e">
        <v>#DIV/0!</v>
      </c>
      <c r="AD11" s="119">
        <f t="shared" si="22"/>
        <v>11</v>
      </c>
      <c r="AE11" s="131">
        <f t="shared" si="23"/>
        <v>1</v>
      </c>
      <c r="AF11" s="131">
        <f t="shared" si="24"/>
        <v>0.45454545454545453</v>
      </c>
      <c r="AG11" s="143" t="e">
        <v>#DIV/0!</v>
      </c>
      <c r="AH11" s="46">
        <f t="shared" si="25"/>
        <v>68</v>
      </c>
      <c r="AI11" s="132">
        <f t="shared" si="26"/>
        <v>0.98529411764705888</v>
      </c>
      <c r="AJ11" s="132">
        <f t="shared" si="27"/>
        <v>0.61764705882352944</v>
      </c>
      <c r="AK11" s="141" t="e">
        <v>#DIV/0!</v>
      </c>
      <c r="AL11" s="46">
        <v>0</v>
      </c>
      <c r="AM11" s="132" t="e">
        <f t="shared" si="28"/>
        <v>#DIV/0!</v>
      </c>
      <c r="AN11" s="132" t="e">
        <f t="shared" si="29"/>
        <v>#DIV/0!</v>
      </c>
      <c r="AO11" s="144" t="e">
        <v>#DIV/0!</v>
      </c>
    </row>
    <row r="12" spans="1:78" ht="20.100000000000001" customHeight="1" x14ac:dyDescent="0.2">
      <c r="A12" s="71" t="s">
        <v>38</v>
      </c>
      <c r="B12" s="150">
        <f t="shared" si="1"/>
        <v>4</v>
      </c>
      <c r="C12" s="133">
        <f t="shared" si="2"/>
        <v>1</v>
      </c>
      <c r="D12" s="133">
        <f t="shared" si="3"/>
        <v>1</v>
      </c>
      <c r="E12" s="121">
        <f t="shared" si="4"/>
        <v>4.75</v>
      </c>
      <c r="F12" s="122">
        <f t="shared" si="5"/>
        <v>1</v>
      </c>
      <c r="G12" s="125">
        <f t="shared" si="6"/>
        <v>1</v>
      </c>
      <c r="H12" s="125">
        <f t="shared" si="7"/>
        <v>0</v>
      </c>
      <c r="I12" s="136" t="e">
        <v>#DIV/0!</v>
      </c>
      <c r="J12" s="151">
        <f t="shared" si="0"/>
        <v>0</v>
      </c>
      <c r="K12" s="126" t="e">
        <f t="shared" si="8"/>
        <v>#DIV/0!</v>
      </c>
      <c r="L12" s="126" t="e">
        <f t="shared" si="9"/>
        <v>#DIV/0!</v>
      </c>
      <c r="M12" s="142" t="e">
        <v>#DIV/0!</v>
      </c>
      <c r="N12" s="124">
        <f t="shared" si="10"/>
        <v>5</v>
      </c>
      <c r="O12" s="127">
        <f t="shared" si="11"/>
        <v>1</v>
      </c>
      <c r="P12" s="127">
        <f t="shared" si="12"/>
        <v>0.8</v>
      </c>
      <c r="Q12" s="140" t="e">
        <v>#DIV/0!</v>
      </c>
      <c r="R12" s="117">
        <f t="shared" si="13"/>
        <v>0</v>
      </c>
      <c r="S12" s="128" t="e">
        <f t="shared" si="14"/>
        <v>#DIV/0!</v>
      </c>
      <c r="T12" s="128" t="e">
        <f t="shared" si="15"/>
        <v>#DIV/0!</v>
      </c>
      <c r="U12" s="138" t="e">
        <v>#DIV/0!</v>
      </c>
      <c r="V12" s="91">
        <f t="shared" si="16"/>
        <v>0</v>
      </c>
      <c r="W12" s="129" t="e">
        <f t="shared" si="17"/>
        <v>#DIV/0!</v>
      </c>
      <c r="X12" s="129" t="e">
        <f t="shared" si="18"/>
        <v>#DIV/0!</v>
      </c>
      <c r="Y12" s="142" t="e">
        <v>#DIV/0!</v>
      </c>
      <c r="Z12" s="91">
        <f t="shared" si="19"/>
        <v>0</v>
      </c>
      <c r="AA12" s="130" t="e">
        <f t="shared" si="20"/>
        <v>#DIV/0!</v>
      </c>
      <c r="AB12" s="130" t="e">
        <f t="shared" si="21"/>
        <v>#DIV/0!</v>
      </c>
      <c r="AC12" s="142" t="e">
        <v>#DIV/0!</v>
      </c>
      <c r="AD12" s="119">
        <f t="shared" si="22"/>
        <v>1</v>
      </c>
      <c r="AE12" s="131">
        <f t="shared" si="23"/>
        <v>1</v>
      </c>
      <c r="AF12" s="131">
        <f t="shared" si="24"/>
        <v>1</v>
      </c>
      <c r="AG12" s="143" t="e">
        <v>#DIV/0!</v>
      </c>
      <c r="AH12" s="46">
        <f t="shared" si="25"/>
        <v>11</v>
      </c>
      <c r="AI12" s="132">
        <f t="shared" si="26"/>
        <v>1</v>
      </c>
      <c r="AJ12" s="132">
        <f t="shared" si="27"/>
        <v>0.81818181818181823</v>
      </c>
      <c r="AK12" s="141" t="e">
        <v>#DIV/0!</v>
      </c>
      <c r="AL12" s="46">
        <v>0</v>
      </c>
      <c r="AM12" s="132" t="e">
        <f t="shared" si="28"/>
        <v>#DIV/0!</v>
      </c>
      <c r="AN12" s="132" t="e">
        <f t="shared" si="29"/>
        <v>#DIV/0!</v>
      </c>
      <c r="AO12" s="144" t="e">
        <v>#DIV/0!</v>
      </c>
    </row>
    <row r="13" spans="1:78" ht="20.100000000000001" customHeight="1" x14ac:dyDescent="0.2">
      <c r="A13" s="71" t="s">
        <v>39</v>
      </c>
      <c r="B13" s="120">
        <f t="shared" si="1"/>
        <v>21</v>
      </c>
      <c r="C13" s="133">
        <f t="shared" si="2"/>
        <v>1</v>
      </c>
      <c r="D13" s="133">
        <f t="shared" si="3"/>
        <v>0.8571428571428571</v>
      </c>
      <c r="E13" s="121">
        <f t="shared" si="4"/>
        <v>3.9047619047619047</v>
      </c>
      <c r="F13" s="122">
        <f t="shared" si="5"/>
        <v>31</v>
      </c>
      <c r="G13" s="125">
        <f t="shared" si="6"/>
        <v>0.967741935483871</v>
      </c>
      <c r="H13" s="125">
        <f t="shared" si="7"/>
        <v>0.4838709677419355</v>
      </c>
      <c r="I13" s="136" t="e">
        <v>#DIV/0!</v>
      </c>
      <c r="J13" s="123">
        <f t="shared" si="0"/>
        <v>42</v>
      </c>
      <c r="K13" s="126">
        <f t="shared" si="8"/>
        <v>1</v>
      </c>
      <c r="L13" s="126">
        <f t="shared" si="9"/>
        <v>0.38095238095238093</v>
      </c>
      <c r="M13" s="139" t="e">
        <v>#DIV/0!</v>
      </c>
      <c r="N13" s="124">
        <f t="shared" si="10"/>
        <v>37</v>
      </c>
      <c r="O13" s="127">
        <f t="shared" si="11"/>
        <v>1</v>
      </c>
      <c r="P13" s="127">
        <f t="shared" si="12"/>
        <v>0.48648648648648651</v>
      </c>
      <c r="Q13" s="140" t="e">
        <v>#DIV/0!</v>
      </c>
      <c r="R13" s="117">
        <f t="shared" si="13"/>
        <v>73</v>
      </c>
      <c r="S13" s="128">
        <f t="shared" si="14"/>
        <v>0.98630136986301364</v>
      </c>
      <c r="T13" s="128">
        <f t="shared" si="15"/>
        <v>0.17808219178082191</v>
      </c>
      <c r="U13" s="138" t="e">
        <v>#DIV/0!</v>
      </c>
      <c r="V13" s="116">
        <f t="shared" si="16"/>
        <v>8</v>
      </c>
      <c r="W13" s="129">
        <f t="shared" si="17"/>
        <v>1</v>
      </c>
      <c r="X13" s="129">
        <f t="shared" si="18"/>
        <v>0.625</v>
      </c>
      <c r="Y13" s="141" t="e">
        <v>#DIV/0!</v>
      </c>
      <c r="Z13" s="118">
        <f t="shared" si="19"/>
        <v>30</v>
      </c>
      <c r="AA13" s="130">
        <f t="shared" si="20"/>
        <v>0.9</v>
      </c>
      <c r="AB13" s="130">
        <f t="shared" si="21"/>
        <v>0.2</v>
      </c>
      <c r="AC13" s="137" t="e">
        <v>#DIV/0!</v>
      </c>
      <c r="AD13" s="119">
        <f t="shared" si="22"/>
        <v>12</v>
      </c>
      <c r="AE13" s="131">
        <f t="shared" si="23"/>
        <v>1</v>
      </c>
      <c r="AF13" s="131">
        <f t="shared" si="24"/>
        <v>0.58333333333333337</v>
      </c>
      <c r="AG13" s="143" t="e">
        <v>#DIV/0!</v>
      </c>
      <c r="AH13" s="46">
        <f t="shared" si="25"/>
        <v>254</v>
      </c>
      <c r="AI13" s="132">
        <f t="shared" si="26"/>
        <v>0.98031496062992129</v>
      </c>
      <c r="AJ13" s="132">
        <f t="shared" si="27"/>
        <v>0.38582677165354329</v>
      </c>
      <c r="AK13" s="141" t="e">
        <v>#DIV/0!</v>
      </c>
      <c r="AL13" s="46">
        <v>0</v>
      </c>
      <c r="AM13" s="132" t="e">
        <f t="shared" si="28"/>
        <v>#DIV/0!</v>
      </c>
      <c r="AN13" s="132" t="e">
        <f t="shared" si="29"/>
        <v>#DIV/0!</v>
      </c>
      <c r="AO13" s="144" t="e">
        <v>#DIV/0!</v>
      </c>
    </row>
    <row r="14" spans="1:78" ht="20.100000000000001" customHeight="1" x14ac:dyDescent="0.2">
      <c r="A14" s="72" t="s">
        <v>69</v>
      </c>
      <c r="B14" s="120">
        <f t="shared" si="1"/>
        <v>0</v>
      </c>
      <c r="C14" s="133" t="e">
        <f t="shared" si="2"/>
        <v>#DIV/0!</v>
      </c>
      <c r="D14" s="133" t="e">
        <f t="shared" si="3"/>
        <v>#DIV/0!</v>
      </c>
      <c r="E14" s="121" t="e">
        <f t="shared" si="4"/>
        <v>#DIV/0!</v>
      </c>
      <c r="F14" s="122">
        <f t="shared" si="5"/>
        <v>0</v>
      </c>
      <c r="G14" s="125" t="e">
        <f t="shared" si="6"/>
        <v>#DIV/0!</v>
      </c>
      <c r="H14" s="125" t="e">
        <f t="shared" si="7"/>
        <v>#DIV/0!</v>
      </c>
      <c r="I14" s="136" t="e">
        <v>#DIV/0!</v>
      </c>
      <c r="J14" s="123">
        <f t="shared" si="0"/>
        <v>0</v>
      </c>
      <c r="K14" s="126" t="e">
        <f t="shared" si="8"/>
        <v>#DIV/0!</v>
      </c>
      <c r="L14" s="126" t="e">
        <f t="shared" si="9"/>
        <v>#DIV/0!</v>
      </c>
      <c r="M14" s="139" t="e">
        <v>#DIV/0!</v>
      </c>
      <c r="N14" s="124">
        <f t="shared" si="10"/>
        <v>0</v>
      </c>
      <c r="O14" s="127" t="e">
        <f t="shared" si="11"/>
        <v>#DIV/0!</v>
      </c>
      <c r="P14" s="127" t="e">
        <f t="shared" si="12"/>
        <v>#DIV/0!</v>
      </c>
      <c r="Q14" s="140" t="e">
        <v>#DIV/0!</v>
      </c>
      <c r="R14" s="117">
        <f t="shared" si="13"/>
        <v>0</v>
      </c>
      <c r="S14" s="128" t="e">
        <f t="shared" si="14"/>
        <v>#DIV/0!</v>
      </c>
      <c r="T14" s="128" t="e">
        <f t="shared" si="15"/>
        <v>#DIV/0!</v>
      </c>
      <c r="U14" s="138" t="e">
        <v>#DIV/0!</v>
      </c>
      <c r="V14" s="116">
        <f t="shared" si="16"/>
        <v>0</v>
      </c>
      <c r="W14" s="129" t="e">
        <f t="shared" si="17"/>
        <v>#DIV/0!</v>
      </c>
      <c r="X14" s="129" t="e">
        <f t="shared" si="18"/>
        <v>#DIV/0!</v>
      </c>
      <c r="Y14" s="141" t="e">
        <v>#DIV/0!</v>
      </c>
      <c r="Z14" s="118">
        <f t="shared" si="19"/>
        <v>0</v>
      </c>
      <c r="AA14" s="130" t="e">
        <f t="shared" si="20"/>
        <v>#DIV/0!</v>
      </c>
      <c r="AB14" s="130" t="e">
        <f t="shared" si="21"/>
        <v>#DIV/0!</v>
      </c>
      <c r="AC14" s="137" t="e">
        <v>#DIV/0!</v>
      </c>
      <c r="AD14" s="119">
        <f t="shared" si="22"/>
        <v>0</v>
      </c>
      <c r="AE14" s="131" t="e">
        <f t="shared" si="23"/>
        <v>#DIV/0!</v>
      </c>
      <c r="AF14" s="131" t="e">
        <f t="shared" si="24"/>
        <v>#DIV/0!</v>
      </c>
      <c r="AG14" s="143" t="e">
        <v>#DIV/0!</v>
      </c>
      <c r="AH14" s="46">
        <f t="shared" si="25"/>
        <v>0</v>
      </c>
      <c r="AI14" s="132" t="e">
        <f t="shared" si="26"/>
        <v>#DIV/0!</v>
      </c>
      <c r="AJ14" s="132" t="e">
        <f t="shared" si="27"/>
        <v>#DIV/0!</v>
      </c>
      <c r="AK14" s="141" t="e">
        <v>#DIV/0!</v>
      </c>
      <c r="AL14" s="46">
        <v>0</v>
      </c>
      <c r="AM14" s="132" t="e">
        <f t="shared" si="28"/>
        <v>#DIV/0!</v>
      </c>
      <c r="AN14" s="132" t="e">
        <f t="shared" si="29"/>
        <v>#DIV/0!</v>
      </c>
      <c r="AO14" s="144" t="e">
        <v>#DIV/0!</v>
      </c>
    </row>
    <row r="15" spans="1:78" s="2" customFormat="1" ht="20.100000000000001" customHeight="1" x14ac:dyDescent="0.2">
      <c r="A15" s="72" t="s">
        <v>72</v>
      </c>
      <c r="B15" s="120">
        <f t="shared" si="1"/>
        <v>0</v>
      </c>
      <c r="C15" s="133" t="e">
        <f t="shared" si="2"/>
        <v>#DIV/0!</v>
      </c>
      <c r="D15" s="133" t="e">
        <f t="shared" si="3"/>
        <v>#DIV/0!</v>
      </c>
      <c r="E15" s="121" t="e">
        <f t="shared" si="4"/>
        <v>#DIV/0!</v>
      </c>
      <c r="F15" s="122">
        <f t="shared" si="5"/>
        <v>0</v>
      </c>
      <c r="G15" s="125" t="e">
        <f t="shared" si="6"/>
        <v>#DIV/0!</v>
      </c>
      <c r="H15" s="125" t="e">
        <f t="shared" si="7"/>
        <v>#DIV/0!</v>
      </c>
      <c r="I15" s="136" t="e">
        <v>#DIV/0!</v>
      </c>
      <c r="J15" s="123">
        <f t="shared" si="0"/>
        <v>0</v>
      </c>
      <c r="K15" s="126" t="e">
        <f t="shared" si="8"/>
        <v>#DIV/0!</v>
      </c>
      <c r="L15" s="126" t="e">
        <f t="shared" si="9"/>
        <v>#DIV/0!</v>
      </c>
      <c r="M15" s="139" t="e">
        <v>#DIV/0!</v>
      </c>
      <c r="N15" s="124">
        <f t="shared" si="10"/>
        <v>0</v>
      </c>
      <c r="O15" s="127" t="e">
        <f t="shared" si="11"/>
        <v>#DIV/0!</v>
      </c>
      <c r="P15" s="127" t="e">
        <f t="shared" si="12"/>
        <v>#DIV/0!</v>
      </c>
      <c r="Q15" s="140" t="e">
        <v>#DIV/0!</v>
      </c>
      <c r="R15" s="117">
        <f t="shared" si="13"/>
        <v>0</v>
      </c>
      <c r="S15" s="128" t="e">
        <f t="shared" si="14"/>
        <v>#DIV/0!</v>
      </c>
      <c r="T15" s="128" t="e">
        <f t="shared" si="15"/>
        <v>#DIV/0!</v>
      </c>
      <c r="U15" s="138" t="e">
        <v>#DIV/0!</v>
      </c>
      <c r="V15" s="116">
        <f t="shared" si="16"/>
        <v>0</v>
      </c>
      <c r="W15" s="129" t="e">
        <f t="shared" si="17"/>
        <v>#DIV/0!</v>
      </c>
      <c r="X15" s="129" t="e">
        <f t="shared" si="18"/>
        <v>#DIV/0!</v>
      </c>
      <c r="Y15" s="141" t="e">
        <v>#DIV/0!</v>
      </c>
      <c r="Z15" s="118">
        <f t="shared" si="19"/>
        <v>0</v>
      </c>
      <c r="AA15" s="130" t="e">
        <f t="shared" si="20"/>
        <v>#DIV/0!</v>
      </c>
      <c r="AB15" s="130" t="e">
        <f t="shared" si="21"/>
        <v>#DIV/0!</v>
      </c>
      <c r="AC15" s="137" t="e">
        <v>#DIV/0!</v>
      </c>
      <c r="AD15" s="119">
        <f t="shared" si="22"/>
        <v>0</v>
      </c>
      <c r="AE15" s="131" t="e">
        <f t="shared" si="23"/>
        <v>#DIV/0!</v>
      </c>
      <c r="AF15" s="131" t="e">
        <f t="shared" si="24"/>
        <v>#DIV/0!</v>
      </c>
      <c r="AG15" s="143" t="e">
        <v>#DIV/0!</v>
      </c>
      <c r="AH15" s="46">
        <f t="shared" si="25"/>
        <v>0</v>
      </c>
      <c r="AI15" s="132" t="e">
        <f t="shared" si="26"/>
        <v>#DIV/0!</v>
      </c>
      <c r="AJ15" s="132" t="e">
        <f t="shared" si="27"/>
        <v>#DIV/0!</v>
      </c>
      <c r="AK15" s="141" t="e">
        <v>#DIV/0!</v>
      </c>
      <c r="AL15" s="46">
        <v>0</v>
      </c>
      <c r="AM15" s="132" t="e">
        <f t="shared" si="28"/>
        <v>#DIV/0!</v>
      </c>
      <c r="AN15" s="132" t="e">
        <f t="shared" si="29"/>
        <v>#DIV/0!</v>
      </c>
      <c r="AO15" s="144" t="e">
        <v>#DIV/0!</v>
      </c>
      <c r="AP15" s="38"/>
      <c r="AQ15" s="38"/>
      <c r="AR15" s="38"/>
      <c r="AS15" s="38"/>
      <c r="AT15" s="38"/>
    </row>
    <row r="16" spans="1:78" x14ac:dyDescent="0.2">
      <c r="A16" s="72" t="s">
        <v>67</v>
      </c>
      <c r="B16" s="120">
        <f t="shared" si="1"/>
        <v>0</v>
      </c>
      <c r="C16" s="133" t="e">
        <f t="shared" si="2"/>
        <v>#DIV/0!</v>
      </c>
      <c r="D16" s="133" t="e">
        <f t="shared" si="3"/>
        <v>#DIV/0!</v>
      </c>
      <c r="E16" s="121" t="e">
        <f t="shared" si="4"/>
        <v>#DIV/0!</v>
      </c>
      <c r="F16" s="151">
        <f t="shared" si="5"/>
        <v>1</v>
      </c>
      <c r="G16" s="125">
        <f t="shared" si="6"/>
        <v>1</v>
      </c>
      <c r="H16" s="125">
        <f t="shared" si="7"/>
        <v>0</v>
      </c>
      <c r="I16" s="135" t="e">
        <v>#DIV/0!</v>
      </c>
      <c r="J16" s="151">
        <f t="shared" si="0"/>
        <v>0</v>
      </c>
      <c r="K16" s="126" t="e">
        <f t="shared" si="8"/>
        <v>#DIV/0!</v>
      </c>
      <c r="L16" s="126" t="e">
        <f t="shared" si="9"/>
        <v>#DIV/0!</v>
      </c>
      <c r="M16" s="135" t="e">
        <v>#DIV/0!</v>
      </c>
      <c r="N16" s="124">
        <f t="shared" si="10"/>
        <v>6</v>
      </c>
      <c r="O16" s="127">
        <f t="shared" si="11"/>
        <v>0.83333333333333337</v>
      </c>
      <c r="P16" s="127">
        <f t="shared" si="12"/>
        <v>0.5</v>
      </c>
      <c r="Q16" s="140" t="e">
        <v>#DIV/0!</v>
      </c>
      <c r="R16" s="117">
        <f t="shared" si="13"/>
        <v>9</v>
      </c>
      <c r="S16" s="128">
        <f t="shared" si="14"/>
        <v>0.33333333333333331</v>
      </c>
      <c r="T16" s="128">
        <f t="shared" si="15"/>
        <v>0</v>
      </c>
      <c r="U16" s="138" t="e">
        <v>#DIV/0!</v>
      </c>
      <c r="V16" s="91">
        <f t="shared" si="16"/>
        <v>0</v>
      </c>
      <c r="W16" s="129" t="e">
        <f t="shared" si="17"/>
        <v>#DIV/0!</v>
      </c>
      <c r="X16" s="129" t="e">
        <f t="shared" si="18"/>
        <v>#DIV/0!</v>
      </c>
      <c r="Y16" s="134" t="e">
        <v>#DIV/0!</v>
      </c>
      <c r="Z16" s="118">
        <f t="shared" si="19"/>
        <v>0</v>
      </c>
      <c r="AA16" s="130" t="e">
        <f t="shared" si="20"/>
        <v>#DIV/0!</v>
      </c>
      <c r="AB16" s="130" t="e">
        <f t="shared" si="21"/>
        <v>#DIV/0!</v>
      </c>
      <c r="AC16" s="137" t="e">
        <v>#DIV/0!</v>
      </c>
      <c r="AD16" s="119">
        <f t="shared" si="22"/>
        <v>1</v>
      </c>
      <c r="AE16" s="131">
        <f t="shared" si="23"/>
        <v>1</v>
      </c>
      <c r="AF16" s="131">
        <f t="shared" si="24"/>
        <v>0</v>
      </c>
      <c r="AG16" s="143" t="e">
        <v>#DIV/0!</v>
      </c>
      <c r="AH16" s="46">
        <f t="shared" si="25"/>
        <v>17</v>
      </c>
      <c r="AI16" s="132">
        <f t="shared" si="26"/>
        <v>0.58823529411764708</v>
      </c>
      <c r="AJ16" s="132">
        <f t="shared" si="27"/>
        <v>0.17647058823529413</v>
      </c>
      <c r="AK16" s="141" t="e">
        <v>#DIV/0!</v>
      </c>
      <c r="AL16" s="46">
        <v>0</v>
      </c>
      <c r="AM16" s="132" t="e">
        <f t="shared" si="28"/>
        <v>#DIV/0!</v>
      </c>
      <c r="AN16" s="132" t="e">
        <f t="shared" si="29"/>
        <v>#DIV/0!</v>
      </c>
      <c r="AO16" s="144" t="e">
        <v>#DIV/0!</v>
      </c>
    </row>
    <row r="17" spans="1:41" x14ac:dyDescent="0.2">
      <c r="A17" s="72" t="s">
        <v>81</v>
      </c>
      <c r="B17" s="120">
        <f t="shared" si="1"/>
        <v>0</v>
      </c>
      <c r="C17" s="133" t="e">
        <f t="shared" si="2"/>
        <v>#DIV/0!</v>
      </c>
      <c r="D17" s="133" t="e">
        <f t="shared" si="3"/>
        <v>#DIV/0!</v>
      </c>
      <c r="E17" s="121" t="e">
        <f t="shared" si="4"/>
        <v>#DIV/0!</v>
      </c>
      <c r="F17" s="151">
        <f t="shared" si="5"/>
        <v>0</v>
      </c>
      <c r="G17" s="125" t="e">
        <f t="shared" si="6"/>
        <v>#DIV/0!</v>
      </c>
      <c r="H17" s="125" t="e">
        <f t="shared" si="7"/>
        <v>#DIV/0!</v>
      </c>
      <c r="I17" s="135" t="e">
        <v>#DIV/0!</v>
      </c>
      <c r="J17" s="151">
        <f t="shared" si="0"/>
        <v>0</v>
      </c>
      <c r="K17" s="126" t="e">
        <f t="shared" si="8"/>
        <v>#DIV/0!</v>
      </c>
      <c r="L17" s="126" t="e">
        <f t="shared" si="9"/>
        <v>#DIV/0!</v>
      </c>
      <c r="M17" s="135" t="e">
        <v>#DIV/0!</v>
      </c>
      <c r="N17" s="124">
        <f t="shared" si="10"/>
        <v>0</v>
      </c>
      <c r="O17" s="127" t="e">
        <f t="shared" si="11"/>
        <v>#DIV/0!</v>
      </c>
      <c r="P17" s="127" t="e">
        <f t="shared" si="12"/>
        <v>#DIV/0!</v>
      </c>
      <c r="Q17" s="140" t="e">
        <v>#DIV/0!</v>
      </c>
      <c r="R17" s="117">
        <f t="shared" si="13"/>
        <v>0</v>
      </c>
      <c r="S17" s="128" t="e">
        <f t="shared" si="14"/>
        <v>#DIV/0!</v>
      </c>
      <c r="T17" s="128" t="e">
        <f t="shared" si="15"/>
        <v>#DIV/0!</v>
      </c>
      <c r="U17" s="138" t="e">
        <v>#DIV/0!</v>
      </c>
      <c r="V17" s="91">
        <f t="shared" si="16"/>
        <v>0</v>
      </c>
      <c r="W17" s="129" t="e">
        <f t="shared" si="17"/>
        <v>#DIV/0!</v>
      </c>
      <c r="X17" s="129" t="e">
        <f t="shared" si="18"/>
        <v>#DIV/0!</v>
      </c>
      <c r="Y17" s="134" t="e">
        <v>#DIV/0!</v>
      </c>
      <c r="Z17" s="91">
        <f t="shared" si="19"/>
        <v>0</v>
      </c>
      <c r="AA17" s="130" t="e">
        <f t="shared" si="20"/>
        <v>#DIV/0!</v>
      </c>
      <c r="AB17" s="130" t="e">
        <f t="shared" si="21"/>
        <v>#DIV/0!</v>
      </c>
      <c r="AC17" s="134" t="e">
        <v>#DIV/0!</v>
      </c>
      <c r="AD17" s="119">
        <f t="shared" si="22"/>
        <v>0</v>
      </c>
      <c r="AE17" s="131" t="e">
        <f t="shared" si="23"/>
        <v>#DIV/0!</v>
      </c>
      <c r="AF17" s="131" t="e">
        <f t="shared" si="24"/>
        <v>#DIV/0!</v>
      </c>
      <c r="AG17" s="143" t="e">
        <v>#DIV/0!</v>
      </c>
      <c r="AH17" s="46">
        <f t="shared" si="25"/>
        <v>0</v>
      </c>
      <c r="AI17" s="132" t="e">
        <f t="shared" si="26"/>
        <v>#DIV/0!</v>
      </c>
      <c r="AJ17" s="132" t="e">
        <f t="shared" si="27"/>
        <v>#DIV/0!</v>
      </c>
      <c r="AK17" s="141" t="e">
        <v>#DIV/0!</v>
      </c>
      <c r="AL17" s="46">
        <v>0</v>
      </c>
      <c r="AM17" s="132" t="e">
        <f t="shared" si="28"/>
        <v>#DIV/0!</v>
      </c>
      <c r="AN17" s="132" t="e">
        <f t="shared" si="29"/>
        <v>#DIV/0!</v>
      </c>
      <c r="AO17" s="144" t="e">
        <v>#DIV/0!</v>
      </c>
    </row>
    <row r="18" spans="1:41" ht="29.25" customHeight="1" x14ac:dyDescent="0.2"/>
    <row r="19" spans="1:41" ht="12.75" customHeight="1" x14ac:dyDescent="0.2">
      <c r="A19" s="175" t="s">
        <v>46</v>
      </c>
      <c r="B19" s="177" t="s">
        <v>32</v>
      </c>
      <c r="C19" s="177"/>
      <c r="D19" s="177"/>
      <c r="E19" s="177"/>
      <c r="F19" s="177" t="s">
        <v>22</v>
      </c>
      <c r="G19" s="177"/>
      <c r="H19" s="177"/>
      <c r="I19" s="177"/>
      <c r="J19" s="177" t="s">
        <v>23</v>
      </c>
      <c r="K19" s="177"/>
      <c r="L19" s="177"/>
      <c r="M19" s="177"/>
      <c r="N19" s="177" t="s">
        <v>24</v>
      </c>
      <c r="O19" s="177"/>
      <c r="P19" s="177"/>
      <c r="Q19" s="177"/>
      <c r="R19" s="177" t="s">
        <v>25</v>
      </c>
      <c r="S19" s="177"/>
      <c r="T19" s="177"/>
      <c r="U19" s="177"/>
      <c r="V19" s="177" t="s">
        <v>26</v>
      </c>
      <c r="W19" s="177"/>
      <c r="X19" s="177"/>
      <c r="Y19" s="177"/>
      <c r="Z19" s="177" t="s">
        <v>27</v>
      </c>
      <c r="AA19" s="177"/>
      <c r="AB19" s="177"/>
      <c r="AC19" s="177"/>
      <c r="AD19" s="177" t="s">
        <v>97</v>
      </c>
      <c r="AE19" s="177"/>
      <c r="AF19" s="177"/>
      <c r="AG19" s="177"/>
      <c r="AH19" s="177" t="s">
        <v>9</v>
      </c>
      <c r="AI19" s="177"/>
      <c r="AJ19" s="177"/>
      <c r="AK19" s="177"/>
      <c r="AL19" s="177" t="s">
        <v>78</v>
      </c>
      <c r="AM19" s="177"/>
      <c r="AN19" s="177"/>
      <c r="AO19" s="177"/>
    </row>
    <row r="20" spans="1:41" x14ac:dyDescent="0.2">
      <c r="A20" s="176"/>
      <c r="B20" s="45" t="s">
        <v>51</v>
      </c>
      <c r="C20" s="45" t="s">
        <v>52</v>
      </c>
      <c r="D20" s="45" t="s">
        <v>53</v>
      </c>
      <c r="E20" s="45" t="s">
        <v>54</v>
      </c>
      <c r="F20" s="45" t="s">
        <v>51</v>
      </c>
      <c r="G20" s="45" t="s">
        <v>52</v>
      </c>
      <c r="H20" s="45" t="s">
        <v>53</v>
      </c>
      <c r="I20" s="45" t="s">
        <v>54</v>
      </c>
      <c r="J20" s="45" t="s">
        <v>51</v>
      </c>
      <c r="K20" s="45" t="s">
        <v>52</v>
      </c>
      <c r="L20" s="45" t="s">
        <v>53</v>
      </c>
      <c r="M20" s="45" t="s">
        <v>54</v>
      </c>
      <c r="N20" s="45" t="s">
        <v>51</v>
      </c>
      <c r="O20" s="45" t="s">
        <v>52</v>
      </c>
      <c r="P20" s="45" t="s">
        <v>53</v>
      </c>
      <c r="Q20" s="45" t="s">
        <v>54</v>
      </c>
      <c r="R20" s="45" t="s">
        <v>51</v>
      </c>
      <c r="S20" s="45" t="s">
        <v>52</v>
      </c>
      <c r="T20" s="45" t="s">
        <v>53</v>
      </c>
      <c r="U20" s="45" t="s">
        <v>54</v>
      </c>
      <c r="V20" s="45" t="s">
        <v>51</v>
      </c>
      <c r="W20" s="45" t="s">
        <v>52</v>
      </c>
      <c r="X20" s="45" t="s">
        <v>53</v>
      </c>
      <c r="Y20" s="45" t="s">
        <v>54</v>
      </c>
      <c r="Z20" s="45" t="s">
        <v>51</v>
      </c>
      <c r="AA20" s="45" t="s">
        <v>52</v>
      </c>
      <c r="AB20" s="45" t="s">
        <v>53</v>
      </c>
      <c r="AC20" s="45" t="s">
        <v>54</v>
      </c>
      <c r="AD20" s="45" t="s">
        <v>51</v>
      </c>
      <c r="AE20" s="45" t="s">
        <v>52</v>
      </c>
      <c r="AF20" s="45" t="s">
        <v>53</v>
      </c>
      <c r="AG20" s="45" t="s">
        <v>54</v>
      </c>
      <c r="AH20" s="45" t="s">
        <v>51</v>
      </c>
      <c r="AI20" s="45" t="s">
        <v>52</v>
      </c>
      <c r="AJ20" s="45" t="s">
        <v>53</v>
      </c>
      <c r="AK20" s="45" t="s">
        <v>54</v>
      </c>
      <c r="AL20" s="45" t="s">
        <v>51</v>
      </c>
      <c r="AM20" s="45" t="s">
        <v>52</v>
      </c>
      <c r="AN20" s="45" t="s">
        <v>53</v>
      </c>
      <c r="AO20" s="45" t="s">
        <v>54</v>
      </c>
    </row>
    <row r="21" spans="1:41" x14ac:dyDescent="0.2">
      <c r="A21" s="70" t="s">
        <v>33</v>
      </c>
      <c r="B21" s="92">
        <v>0</v>
      </c>
      <c r="C21" s="92">
        <v>7</v>
      </c>
      <c r="D21" s="92">
        <v>15</v>
      </c>
      <c r="E21" s="92">
        <v>21</v>
      </c>
      <c r="F21" s="93">
        <v>1</v>
      </c>
      <c r="G21" s="93">
        <v>15</v>
      </c>
      <c r="H21" s="93">
        <v>23</v>
      </c>
      <c r="I21" s="93">
        <v>17</v>
      </c>
      <c r="J21" s="93">
        <v>0</v>
      </c>
      <c r="K21" s="93">
        <v>18</v>
      </c>
      <c r="L21" s="93">
        <v>23</v>
      </c>
      <c r="M21" s="93">
        <v>21</v>
      </c>
      <c r="N21" s="93">
        <v>0</v>
      </c>
      <c r="O21" s="93">
        <v>17</v>
      </c>
      <c r="P21" s="93">
        <v>30</v>
      </c>
      <c r="Q21" s="94">
        <v>28</v>
      </c>
      <c r="R21" s="94">
        <v>1</v>
      </c>
      <c r="S21" s="94">
        <v>22</v>
      </c>
      <c r="T21" s="94">
        <v>39</v>
      </c>
      <c r="U21" s="94">
        <v>18</v>
      </c>
      <c r="V21" s="94">
        <v>0</v>
      </c>
      <c r="W21" s="94">
        <v>10</v>
      </c>
      <c r="X21" s="94">
        <v>7</v>
      </c>
      <c r="Y21" s="94">
        <v>5</v>
      </c>
      <c r="Z21" s="94">
        <v>1</v>
      </c>
      <c r="AA21" s="94">
        <v>23</v>
      </c>
      <c r="AB21" s="94">
        <v>10</v>
      </c>
      <c r="AC21" s="94">
        <v>9</v>
      </c>
      <c r="AD21" s="95">
        <v>0</v>
      </c>
      <c r="AE21" s="95">
        <v>19</v>
      </c>
      <c r="AF21" s="95">
        <v>20</v>
      </c>
      <c r="AG21" s="95">
        <v>8</v>
      </c>
      <c r="AH21" s="46">
        <f>F21+J21+N21++B21+R21+V21+Z21+AD21</f>
        <v>3</v>
      </c>
      <c r="AI21" s="46">
        <f t="shared" ref="AI21" si="30">G21+K21+O21++C21+S21+W21+AA21+AE21</f>
        <v>131</v>
      </c>
      <c r="AJ21" s="46">
        <f t="shared" ref="AJ21" si="31">H21+L21+P21++D21+T21+X21+AB21+AF21</f>
        <v>167</v>
      </c>
      <c r="AK21" s="46">
        <f t="shared" ref="AK21" si="32">I21+M21+Q21++E21+U21+Y21+AC21+AG21</f>
        <v>127</v>
      </c>
      <c r="AL21" s="46">
        <v>1157</v>
      </c>
      <c r="AM21" s="46">
        <v>9834</v>
      </c>
      <c r="AN21" s="46">
        <v>9999</v>
      </c>
      <c r="AO21" s="46">
        <v>7462</v>
      </c>
    </row>
    <row r="22" spans="1:41" x14ac:dyDescent="0.2">
      <c r="A22" s="70" t="s">
        <v>34</v>
      </c>
      <c r="B22" s="92">
        <v>1</v>
      </c>
      <c r="C22" s="92">
        <v>1</v>
      </c>
      <c r="D22" s="92">
        <v>31</v>
      </c>
      <c r="E22" s="92">
        <v>10</v>
      </c>
      <c r="F22" s="93">
        <v>4</v>
      </c>
      <c r="G22" s="93">
        <v>16</v>
      </c>
      <c r="H22" s="93">
        <v>33</v>
      </c>
      <c r="I22" s="93">
        <v>3</v>
      </c>
      <c r="J22" s="93">
        <v>4</v>
      </c>
      <c r="K22" s="93">
        <v>15</v>
      </c>
      <c r="L22" s="93">
        <v>37</v>
      </c>
      <c r="M22" s="93">
        <v>6</v>
      </c>
      <c r="N22" s="93">
        <v>5</v>
      </c>
      <c r="O22" s="93">
        <v>19</v>
      </c>
      <c r="P22" s="93">
        <v>44</v>
      </c>
      <c r="Q22" s="94">
        <v>7</v>
      </c>
      <c r="R22" s="94">
        <v>11</v>
      </c>
      <c r="S22" s="94">
        <v>16</v>
      </c>
      <c r="T22" s="94">
        <v>51</v>
      </c>
      <c r="U22" s="94">
        <v>1</v>
      </c>
      <c r="V22" s="94">
        <v>0</v>
      </c>
      <c r="W22" s="94">
        <v>5</v>
      </c>
      <c r="X22" s="94">
        <v>17</v>
      </c>
      <c r="Y22" s="94">
        <v>0</v>
      </c>
      <c r="Z22" s="94">
        <v>11</v>
      </c>
      <c r="AA22" s="94">
        <v>10</v>
      </c>
      <c r="AB22" s="94">
        <v>22</v>
      </c>
      <c r="AC22" s="94">
        <v>0</v>
      </c>
      <c r="AD22" s="95">
        <v>5</v>
      </c>
      <c r="AE22" s="95">
        <v>10</v>
      </c>
      <c r="AF22" s="95">
        <v>31</v>
      </c>
      <c r="AG22" s="95">
        <v>1</v>
      </c>
      <c r="AH22" s="46">
        <f>F22+J22+N22++B22+R22+V22+Z22+AD22</f>
        <v>41</v>
      </c>
      <c r="AI22" s="46">
        <f>G22+K22+O22++C22+S22+W22+AA22+AE22</f>
        <v>92</v>
      </c>
      <c r="AJ22" s="46">
        <f t="shared" ref="AJ22:AJ31" si="33">H22+L22+P22++D22+T22+X22+AB22+AF22</f>
        <v>266</v>
      </c>
      <c r="AK22" s="46">
        <f t="shared" ref="AK22:AK31" si="34">I22+M22+Q22++E22+U22+Y22+AC22+AG22</f>
        <v>28</v>
      </c>
      <c r="AL22" s="46">
        <v>3964</v>
      </c>
      <c r="AM22" s="46">
        <v>6548</v>
      </c>
      <c r="AN22" s="46">
        <v>16185</v>
      </c>
      <c r="AO22" s="46">
        <v>1828</v>
      </c>
    </row>
    <row r="23" spans="1:41" x14ac:dyDescent="0.2">
      <c r="A23" s="70" t="s">
        <v>35</v>
      </c>
      <c r="B23" s="92">
        <v>0</v>
      </c>
      <c r="C23" s="92">
        <v>0</v>
      </c>
      <c r="D23" s="92">
        <v>5</v>
      </c>
      <c r="E23" s="92">
        <v>3</v>
      </c>
      <c r="F23" s="93">
        <v>0</v>
      </c>
      <c r="G23" s="93">
        <v>4</v>
      </c>
      <c r="H23" s="93">
        <v>4</v>
      </c>
      <c r="I23" s="93">
        <v>0</v>
      </c>
      <c r="J23" s="93">
        <v>0</v>
      </c>
      <c r="K23" s="93">
        <v>1</v>
      </c>
      <c r="L23" s="93">
        <v>3</v>
      </c>
      <c r="M23" s="93">
        <v>0</v>
      </c>
      <c r="N23" s="93">
        <v>1</v>
      </c>
      <c r="O23" s="93">
        <v>3</v>
      </c>
      <c r="P23" s="93">
        <v>14</v>
      </c>
      <c r="Q23" s="94">
        <v>0</v>
      </c>
      <c r="R23" s="94">
        <v>0</v>
      </c>
      <c r="S23" s="94">
        <v>0</v>
      </c>
      <c r="T23" s="94">
        <v>5</v>
      </c>
      <c r="U23" s="94">
        <v>0</v>
      </c>
      <c r="V23" s="94">
        <v>0</v>
      </c>
      <c r="W23" s="94">
        <v>0</v>
      </c>
      <c r="X23" s="94">
        <v>3</v>
      </c>
      <c r="Y23" s="94">
        <v>0</v>
      </c>
      <c r="Z23" s="94">
        <v>0</v>
      </c>
      <c r="AA23" s="94">
        <v>0</v>
      </c>
      <c r="AB23" s="94">
        <v>1</v>
      </c>
      <c r="AC23" s="94">
        <v>0</v>
      </c>
      <c r="AD23" s="95">
        <v>0</v>
      </c>
      <c r="AE23" s="95">
        <v>2</v>
      </c>
      <c r="AF23" s="95">
        <v>2</v>
      </c>
      <c r="AG23" s="95">
        <v>0</v>
      </c>
      <c r="AH23" s="46">
        <f t="shared" ref="AH23:AH31" si="35">F23+J23+N23++B23+R23+V23+Z23+AD23</f>
        <v>1</v>
      </c>
      <c r="AI23" s="46">
        <f t="shared" ref="AI23:AI31" si="36">G23+K23+O23++C23+S23+W23+AA23+AE23</f>
        <v>10</v>
      </c>
      <c r="AJ23" s="46">
        <f t="shared" si="33"/>
        <v>37</v>
      </c>
      <c r="AK23" s="46">
        <f t="shared" si="34"/>
        <v>3</v>
      </c>
      <c r="AL23" s="46">
        <v>100</v>
      </c>
      <c r="AM23" s="46">
        <v>857</v>
      </c>
      <c r="AN23" s="46">
        <v>1089</v>
      </c>
      <c r="AO23" s="46">
        <v>113</v>
      </c>
    </row>
    <row r="24" spans="1:41" x14ac:dyDescent="0.2">
      <c r="A24" s="70" t="s">
        <v>36</v>
      </c>
      <c r="B24" s="92">
        <v>0</v>
      </c>
      <c r="C24" s="92">
        <v>0</v>
      </c>
      <c r="D24" s="92">
        <v>4</v>
      </c>
      <c r="E24" s="92">
        <v>6</v>
      </c>
      <c r="F24" s="90"/>
      <c r="G24" s="90"/>
      <c r="H24" s="90"/>
      <c r="I24" s="90"/>
      <c r="J24" s="93">
        <v>0</v>
      </c>
      <c r="K24" s="93">
        <v>0</v>
      </c>
      <c r="L24" s="93">
        <v>1</v>
      </c>
      <c r="M24" s="93">
        <v>0</v>
      </c>
      <c r="N24" s="93">
        <v>0</v>
      </c>
      <c r="O24" s="93">
        <v>0</v>
      </c>
      <c r="P24" s="93">
        <v>1</v>
      </c>
      <c r="Q24" s="94">
        <v>4</v>
      </c>
      <c r="R24" s="94">
        <v>0</v>
      </c>
      <c r="S24" s="94">
        <v>1</v>
      </c>
      <c r="T24" s="94">
        <v>0</v>
      </c>
      <c r="U24" s="94">
        <v>0</v>
      </c>
      <c r="V24" s="91"/>
      <c r="W24" s="91"/>
      <c r="X24" s="91"/>
      <c r="Y24" s="91"/>
      <c r="Z24" s="91"/>
      <c r="AA24" s="91"/>
      <c r="AB24" s="91"/>
      <c r="AC24" s="91"/>
      <c r="AD24" s="95">
        <v>0</v>
      </c>
      <c r="AE24" s="95">
        <v>1</v>
      </c>
      <c r="AF24" s="95">
        <v>0</v>
      </c>
      <c r="AG24" s="95">
        <v>1</v>
      </c>
      <c r="AH24" s="46">
        <f t="shared" si="35"/>
        <v>0</v>
      </c>
      <c r="AI24" s="46">
        <f t="shared" si="36"/>
        <v>2</v>
      </c>
      <c r="AJ24" s="46">
        <f t="shared" si="33"/>
        <v>6</v>
      </c>
      <c r="AK24" s="46">
        <f t="shared" si="34"/>
        <v>11</v>
      </c>
      <c r="AL24" s="46"/>
      <c r="AM24" s="46"/>
      <c r="AN24" s="46"/>
      <c r="AO24" s="46"/>
    </row>
    <row r="25" spans="1:41" x14ac:dyDescent="0.2">
      <c r="A25" s="70" t="s">
        <v>37</v>
      </c>
      <c r="B25" s="92">
        <v>0</v>
      </c>
      <c r="C25" s="92">
        <v>0</v>
      </c>
      <c r="D25" s="92">
        <v>8</v>
      </c>
      <c r="E25" s="92">
        <v>3</v>
      </c>
      <c r="F25" s="93">
        <v>0</v>
      </c>
      <c r="G25" s="93">
        <v>2</v>
      </c>
      <c r="H25" s="93">
        <v>2</v>
      </c>
      <c r="I25" s="93">
        <v>2</v>
      </c>
      <c r="J25" s="93">
        <v>1</v>
      </c>
      <c r="K25" s="93">
        <v>7</v>
      </c>
      <c r="L25" s="93">
        <v>3</v>
      </c>
      <c r="M25" s="93">
        <v>0</v>
      </c>
      <c r="N25" s="93">
        <v>0</v>
      </c>
      <c r="O25" s="93">
        <v>3</v>
      </c>
      <c r="P25" s="93">
        <v>13</v>
      </c>
      <c r="Q25" s="94">
        <v>1</v>
      </c>
      <c r="R25" s="94">
        <v>0</v>
      </c>
      <c r="S25" s="94">
        <v>2</v>
      </c>
      <c r="T25" s="94">
        <v>1</v>
      </c>
      <c r="U25" s="94">
        <v>0</v>
      </c>
      <c r="V25" s="94">
        <v>0</v>
      </c>
      <c r="W25" s="94">
        <v>1</v>
      </c>
      <c r="X25" s="94">
        <v>2</v>
      </c>
      <c r="Y25" s="94">
        <v>0</v>
      </c>
      <c r="Z25" s="94">
        <v>0</v>
      </c>
      <c r="AA25" s="94">
        <v>4</v>
      </c>
      <c r="AB25" s="94">
        <v>1</v>
      </c>
      <c r="AC25" s="94">
        <v>1</v>
      </c>
      <c r="AD25" s="95">
        <v>0</v>
      </c>
      <c r="AE25" s="95">
        <v>6</v>
      </c>
      <c r="AF25" s="95">
        <v>5</v>
      </c>
      <c r="AG25" s="95">
        <v>0</v>
      </c>
      <c r="AH25" s="46">
        <f t="shared" si="35"/>
        <v>1</v>
      </c>
      <c r="AI25" s="46">
        <f t="shared" si="36"/>
        <v>25</v>
      </c>
      <c r="AJ25" s="46">
        <f t="shared" si="33"/>
        <v>35</v>
      </c>
      <c r="AK25" s="46">
        <f t="shared" si="34"/>
        <v>7</v>
      </c>
      <c r="AL25" s="46">
        <v>428</v>
      </c>
      <c r="AM25" s="46">
        <v>3070</v>
      </c>
      <c r="AN25" s="46">
        <v>3113</v>
      </c>
      <c r="AO25" s="46">
        <v>389</v>
      </c>
    </row>
    <row r="26" spans="1:41" x14ac:dyDescent="0.2">
      <c r="A26" s="71" t="s">
        <v>38</v>
      </c>
      <c r="B26" s="92">
        <v>0</v>
      </c>
      <c r="C26" s="92">
        <v>0</v>
      </c>
      <c r="D26" s="92">
        <v>1</v>
      </c>
      <c r="E26" s="92">
        <v>3</v>
      </c>
      <c r="F26" s="93">
        <v>0</v>
      </c>
      <c r="G26" s="93">
        <v>1</v>
      </c>
      <c r="H26" s="93">
        <v>0</v>
      </c>
      <c r="I26" s="93">
        <v>0</v>
      </c>
      <c r="J26" s="90"/>
      <c r="K26" s="90"/>
      <c r="L26" s="90"/>
      <c r="M26" s="90"/>
      <c r="N26" s="93">
        <v>0</v>
      </c>
      <c r="O26" s="93">
        <v>1</v>
      </c>
      <c r="P26" s="93">
        <v>0</v>
      </c>
      <c r="Q26" s="94">
        <v>4</v>
      </c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5">
        <v>0</v>
      </c>
      <c r="AE26" s="95">
        <v>0</v>
      </c>
      <c r="AF26" s="95">
        <v>0</v>
      </c>
      <c r="AG26" s="95">
        <v>1</v>
      </c>
      <c r="AH26" s="46">
        <f t="shared" si="35"/>
        <v>0</v>
      </c>
      <c r="AI26" s="46">
        <f t="shared" si="36"/>
        <v>2</v>
      </c>
      <c r="AJ26" s="46">
        <f t="shared" si="33"/>
        <v>1</v>
      </c>
      <c r="AK26" s="46">
        <f t="shared" si="34"/>
        <v>8</v>
      </c>
      <c r="AL26" s="46"/>
      <c r="AM26" s="46"/>
      <c r="AN26" s="46"/>
      <c r="AO26" s="46"/>
    </row>
    <row r="27" spans="1:41" x14ac:dyDescent="0.2">
      <c r="A27" s="71" t="s">
        <v>39</v>
      </c>
      <c r="B27" s="92">
        <v>0</v>
      </c>
      <c r="C27" s="92">
        <v>3</v>
      </c>
      <c r="D27" s="92">
        <v>17</v>
      </c>
      <c r="E27" s="92">
        <v>1</v>
      </c>
      <c r="F27" s="93">
        <v>1</v>
      </c>
      <c r="G27" s="93">
        <v>15</v>
      </c>
      <c r="H27" s="93">
        <v>15</v>
      </c>
      <c r="I27" s="93">
        <v>0</v>
      </c>
      <c r="J27" s="93">
        <v>0</v>
      </c>
      <c r="K27" s="93">
        <v>26</v>
      </c>
      <c r="L27" s="93">
        <v>16</v>
      </c>
      <c r="M27" s="93">
        <v>0</v>
      </c>
      <c r="N27" s="93">
        <v>0</v>
      </c>
      <c r="O27" s="93">
        <v>19</v>
      </c>
      <c r="P27" s="93">
        <v>18</v>
      </c>
      <c r="Q27" s="94">
        <v>0</v>
      </c>
      <c r="R27" s="94">
        <v>1</v>
      </c>
      <c r="S27" s="94">
        <v>59</v>
      </c>
      <c r="T27" s="94">
        <v>13</v>
      </c>
      <c r="U27" s="94">
        <v>0</v>
      </c>
      <c r="V27" s="94">
        <v>0</v>
      </c>
      <c r="W27" s="94">
        <v>3</v>
      </c>
      <c r="X27" s="94">
        <v>5</v>
      </c>
      <c r="Y27" s="94">
        <v>0</v>
      </c>
      <c r="Z27" s="94">
        <v>3</v>
      </c>
      <c r="AA27" s="94">
        <v>21</v>
      </c>
      <c r="AB27" s="94">
        <v>6</v>
      </c>
      <c r="AC27" s="94">
        <v>0</v>
      </c>
      <c r="AD27" s="95">
        <v>0</v>
      </c>
      <c r="AE27" s="95">
        <v>5</v>
      </c>
      <c r="AF27" s="95">
        <v>7</v>
      </c>
      <c r="AG27" s="95">
        <v>0</v>
      </c>
      <c r="AH27" s="46">
        <f t="shared" si="35"/>
        <v>5</v>
      </c>
      <c r="AI27" s="46">
        <f t="shared" si="36"/>
        <v>151</v>
      </c>
      <c r="AJ27" s="46">
        <f t="shared" si="33"/>
        <v>97</v>
      </c>
      <c r="AK27" s="46">
        <f t="shared" si="34"/>
        <v>1</v>
      </c>
      <c r="AL27" s="46"/>
      <c r="AM27" s="46"/>
      <c r="AN27" s="46"/>
      <c r="AO27" s="46"/>
    </row>
    <row r="28" spans="1:41" x14ac:dyDescent="0.2">
      <c r="A28" s="72" t="s">
        <v>69</v>
      </c>
      <c r="B28" s="92"/>
      <c r="C28" s="92"/>
      <c r="D28" s="92"/>
      <c r="E28" s="92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5"/>
      <c r="AE28" s="95"/>
      <c r="AF28" s="95"/>
      <c r="AG28" s="95"/>
      <c r="AH28" s="46">
        <f t="shared" si="35"/>
        <v>0</v>
      </c>
      <c r="AI28" s="46">
        <f t="shared" si="36"/>
        <v>0</v>
      </c>
      <c r="AJ28" s="46">
        <f t="shared" si="33"/>
        <v>0</v>
      </c>
      <c r="AK28" s="46">
        <f t="shared" si="34"/>
        <v>0</v>
      </c>
      <c r="AL28" s="46"/>
      <c r="AM28" s="46"/>
      <c r="AN28" s="46"/>
      <c r="AO28" s="46"/>
    </row>
    <row r="29" spans="1:41" x14ac:dyDescent="0.2">
      <c r="A29" s="72" t="s">
        <v>72</v>
      </c>
      <c r="B29" s="92"/>
      <c r="C29" s="92"/>
      <c r="D29" s="92"/>
      <c r="E29" s="92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  <c r="R29" s="94"/>
      <c r="S29" s="94"/>
      <c r="T29" s="94"/>
      <c r="U29" s="94"/>
      <c r="V29" s="91"/>
      <c r="W29" s="91"/>
      <c r="X29" s="91"/>
      <c r="Y29" s="91"/>
      <c r="Z29" s="91"/>
      <c r="AA29" s="91"/>
      <c r="AB29" s="91"/>
      <c r="AC29" s="91"/>
      <c r="AD29" s="95"/>
      <c r="AE29" s="95"/>
      <c r="AF29" s="95"/>
      <c r="AG29" s="95"/>
      <c r="AH29" s="46">
        <f t="shared" si="35"/>
        <v>0</v>
      </c>
      <c r="AI29" s="46">
        <f t="shared" si="36"/>
        <v>0</v>
      </c>
      <c r="AJ29" s="46">
        <f t="shared" si="33"/>
        <v>0</v>
      </c>
      <c r="AK29" s="46">
        <f t="shared" si="34"/>
        <v>0</v>
      </c>
      <c r="AL29" s="46"/>
      <c r="AM29" s="46"/>
      <c r="AN29" s="46"/>
      <c r="AO29" s="46"/>
    </row>
    <row r="30" spans="1:41" x14ac:dyDescent="0.2">
      <c r="A30" s="72" t="s">
        <v>67</v>
      </c>
      <c r="B30" s="89"/>
      <c r="C30" s="89"/>
      <c r="D30" s="89"/>
      <c r="E30" s="89"/>
      <c r="F30" s="93">
        <v>0</v>
      </c>
      <c r="G30" s="93">
        <v>1</v>
      </c>
      <c r="H30" s="93">
        <v>0</v>
      </c>
      <c r="I30" s="93">
        <v>0</v>
      </c>
      <c r="J30" s="90"/>
      <c r="K30" s="90"/>
      <c r="L30" s="90"/>
      <c r="M30" s="90"/>
      <c r="N30" s="93">
        <v>1</v>
      </c>
      <c r="O30" s="93">
        <v>2</v>
      </c>
      <c r="P30" s="93">
        <v>2</v>
      </c>
      <c r="Q30" s="94">
        <v>1</v>
      </c>
      <c r="R30" s="94">
        <v>6</v>
      </c>
      <c r="S30" s="94">
        <v>3</v>
      </c>
      <c r="T30" s="94">
        <v>0</v>
      </c>
      <c r="U30" s="94">
        <v>0</v>
      </c>
      <c r="V30" s="91"/>
      <c r="W30" s="91"/>
      <c r="X30" s="91"/>
      <c r="Y30" s="91"/>
      <c r="Z30" s="91"/>
      <c r="AA30" s="91"/>
      <c r="AB30" s="91"/>
      <c r="AC30" s="91"/>
      <c r="AD30" s="95">
        <v>0</v>
      </c>
      <c r="AE30" s="95">
        <v>1</v>
      </c>
      <c r="AF30" s="95">
        <v>0</v>
      </c>
      <c r="AG30" s="95">
        <v>0</v>
      </c>
      <c r="AH30" s="46">
        <f t="shared" si="35"/>
        <v>7</v>
      </c>
      <c r="AI30" s="46">
        <f t="shared" si="36"/>
        <v>7</v>
      </c>
      <c r="AJ30" s="46">
        <f t="shared" si="33"/>
        <v>2</v>
      </c>
      <c r="AK30" s="46">
        <f t="shared" si="34"/>
        <v>1</v>
      </c>
      <c r="AL30" s="46">
        <v>105</v>
      </c>
      <c r="AM30" s="46">
        <v>343</v>
      </c>
      <c r="AN30" s="46">
        <v>411</v>
      </c>
      <c r="AO30" s="46">
        <v>163</v>
      </c>
    </row>
    <row r="31" spans="1:41" x14ac:dyDescent="0.2">
      <c r="A31" s="72" t="s">
        <v>81</v>
      </c>
      <c r="B31" s="92"/>
      <c r="C31" s="92"/>
      <c r="D31" s="92"/>
      <c r="E31" s="92"/>
      <c r="F31" s="90"/>
      <c r="G31" s="90"/>
      <c r="H31" s="90"/>
      <c r="I31" s="90"/>
      <c r="J31" s="93"/>
      <c r="K31" s="93"/>
      <c r="L31" s="93"/>
      <c r="M31" s="93"/>
      <c r="N31" s="93"/>
      <c r="O31" s="93"/>
      <c r="P31" s="93"/>
      <c r="Q31" s="94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5"/>
      <c r="AE31" s="95"/>
      <c r="AF31" s="95"/>
      <c r="AG31" s="95"/>
      <c r="AH31" s="46">
        <f t="shared" si="35"/>
        <v>0</v>
      </c>
      <c r="AI31" s="46">
        <f t="shared" si="36"/>
        <v>0</v>
      </c>
      <c r="AJ31" s="46">
        <f t="shared" si="33"/>
        <v>0</v>
      </c>
      <c r="AK31" s="46">
        <f t="shared" si="34"/>
        <v>0</v>
      </c>
      <c r="AL31" s="46"/>
      <c r="AM31" s="46"/>
      <c r="AN31" s="46"/>
      <c r="AO31" s="46"/>
    </row>
    <row r="33" spans="6:34" x14ac:dyDescent="0.2">
      <c r="AH33" s="102"/>
    </row>
    <row r="36" spans="6:34" x14ac:dyDescent="0.2"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</row>
  </sheetData>
  <mergeCells count="24">
    <mergeCell ref="AL19:AO19"/>
    <mergeCell ref="AL5:AO5"/>
    <mergeCell ref="AH5:AK5"/>
    <mergeCell ref="AH19:AK19"/>
    <mergeCell ref="V19:Y19"/>
    <mergeCell ref="Z19:AC19"/>
    <mergeCell ref="AD19:AG19"/>
    <mergeCell ref="V5:Y5"/>
    <mergeCell ref="Z5:AC5"/>
    <mergeCell ref="AD5:AG5"/>
    <mergeCell ref="B2:U3"/>
    <mergeCell ref="F36:U36"/>
    <mergeCell ref="A19:A20"/>
    <mergeCell ref="B19:E19"/>
    <mergeCell ref="F19:I19"/>
    <mergeCell ref="J19:M19"/>
    <mergeCell ref="N19:Q19"/>
    <mergeCell ref="R19:U19"/>
    <mergeCell ref="R5:U5"/>
    <mergeCell ref="A5:A6"/>
    <mergeCell ref="B5:E5"/>
    <mergeCell ref="F5:I5"/>
    <mergeCell ref="J5:M5"/>
    <mergeCell ref="N5:Q5"/>
  </mergeCells>
  <phoneticPr fontId="1" type="noConversion"/>
  <pageMargins left="0.39370078740157483" right="0.31496062992125984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3:K20"/>
  <sheetViews>
    <sheetView workbookViewId="0">
      <selection activeCell="J8" sqref="J8"/>
    </sheetView>
  </sheetViews>
  <sheetFormatPr defaultRowHeight="12.75" x14ac:dyDescent="0.2"/>
  <sheetData>
    <row r="3" spans="1:11" x14ac:dyDescent="0.2">
      <c r="A3" s="168" t="s">
        <v>30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x14ac:dyDescent="0.2">
      <c r="A4" s="182" t="s">
        <v>111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x14ac:dyDescent="0.2">
      <c r="J5" s="21"/>
      <c r="K5" s="7"/>
    </row>
    <row r="6" spans="1:11" ht="128.25" customHeight="1" x14ac:dyDescent="0.2">
      <c r="A6" s="172" t="s">
        <v>10</v>
      </c>
      <c r="B6" s="183" t="s">
        <v>62</v>
      </c>
      <c r="C6" s="172" t="s">
        <v>63</v>
      </c>
      <c r="D6" s="172"/>
      <c r="E6" s="172" t="s">
        <v>64</v>
      </c>
      <c r="F6" s="172"/>
      <c r="G6" s="185" t="s">
        <v>41</v>
      </c>
      <c r="H6" s="185" t="s">
        <v>42</v>
      </c>
      <c r="I6" s="185" t="s">
        <v>43</v>
      </c>
      <c r="J6" s="187" t="s">
        <v>44</v>
      </c>
      <c r="K6" s="181" t="s">
        <v>45</v>
      </c>
    </row>
    <row r="7" spans="1:11" ht="30.75" customHeight="1" x14ac:dyDescent="0.2">
      <c r="A7" s="172"/>
      <c r="B7" s="184"/>
      <c r="C7" s="9" t="s">
        <v>11</v>
      </c>
      <c r="D7" s="9" t="s">
        <v>18</v>
      </c>
      <c r="E7" s="9" t="s">
        <v>11</v>
      </c>
      <c r="F7" s="9" t="s">
        <v>18</v>
      </c>
      <c r="G7" s="186"/>
      <c r="H7" s="186"/>
      <c r="I7" s="186"/>
      <c r="J7" s="188"/>
      <c r="K7" s="181"/>
    </row>
    <row r="8" spans="1:11" x14ac:dyDescent="0.2">
      <c r="A8" s="96" t="s">
        <v>33</v>
      </c>
      <c r="B8" s="23">
        <f>'выбор экзаменов'!J8</f>
        <v>428</v>
      </c>
      <c r="C8" s="13">
        <f t="shared" ref="C8:C15" si="0">B8-E8</f>
        <v>425</v>
      </c>
      <c r="D8" s="22">
        <f>C8/B8</f>
        <v>0.9929906542056075</v>
      </c>
      <c r="E8" s="23">
        <f>Таб№1!AH21</f>
        <v>3</v>
      </c>
      <c r="F8" s="22">
        <f>E8/B8</f>
        <v>7.0093457943925233E-3</v>
      </c>
      <c r="G8" s="23">
        <f>Таб№1!AI21</f>
        <v>131</v>
      </c>
      <c r="H8" s="23">
        <f>Таб№1!AJ21</f>
        <v>167</v>
      </c>
      <c r="I8" s="23">
        <f>Таб№1!AK21</f>
        <v>127</v>
      </c>
      <c r="J8" s="24">
        <f>Таб№1!AK7</f>
        <v>3.98</v>
      </c>
      <c r="K8" s="105">
        <f>Таб№1!AO7</f>
        <v>3.83</v>
      </c>
    </row>
    <row r="9" spans="1:11" x14ac:dyDescent="0.2">
      <c r="A9" s="96" t="s">
        <v>34</v>
      </c>
      <c r="B9" s="23">
        <f>'выбор экзаменов'!J9</f>
        <v>428</v>
      </c>
      <c r="C9" s="13">
        <f t="shared" si="0"/>
        <v>387</v>
      </c>
      <c r="D9" s="22">
        <f t="shared" ref="D9:D15" si="1">C9/B9</f>
        <v>0.90420560747663548</v>
      </c>
      <c r="E9" s="23">
        <f>Таб№1!AH22</f>
        <v>41</v>
      </c>
      <c r="F9" s="22">
        <f t="shared" ref="F9:F15" si="2">E9/B9</f>
        <v>9.5794392523364483E-2</v>
      </c>
      <c r="G9" s="23">
        <f>Таб№1!AI22</f>
        <v>92</v>
      </c>
      <c r="H9" s="23">
        <f>Таб№1!AJ22</f>
        <v>266</v>
      </c>
      <c r="I9" s="23">
        <f>Таб№1!AK22</f>
        <v>28</v>
      </c>
      <c r="J9" s="24">
        <f>Таб№1!AK8</f>
        <v>3.66</v>
      </c>
      <c r="K9" s="105">
        <f>Таб№1!AO8</f>
        <v>3.56</v>
      </c>
    </row>
    <row r="10" spans="1:11" x14ac:dyDescent="0.2">
      <c r="A10" s="96" t="s">
        <v>35</v>
      </c>
      <c r="B10" s="23">
        <f>'выбор экзаменов'!J10</f>
        <v>51</v>
      </c>
      <c r="C10" s="13">
        <f t="shared" si="0"/>
        <v>50</v>
      </c>
      <c r="D10" s="22">
        <f t="shared" si="1"/>
        <v>0.98039215686274506</v>
      </c>
      <c r="E10" s="23">
        <f>Таб№1!AH23</f>
        <v>1</v>
      </c>
      <c r="F10" s="22">
        <f t="shared" si="2"/>
        <v>1.9607843137254902E-2</v>
      </c>
      <c r="G10" s="23">
        <f>Таб№1!AI23</f>
        <v>10</v>
      </c>
      <c r="H10" s="23">
        <f>Таб№1!AJ23</f>
        <v>37</v>
      </c>
      <c r="I10" s="23">
        <f>Таб№1!AK23</f>
        <v>3</v>
      </c>
      <c r="J10" s="24">
        <f>Таб№1!AK9</f>
        <v>3.82</v>
      </c>
      <c r="K10" s="105" t="e">
        <f>Таб№1!AO9</f>
        <v>#DIV/0!</v>
      </c>
    </row>
    <row r="11" spans="1:11" x14ac:dyDescent="0.2">
      <c r="A11" s="96" t="s">
        <v>36</v>
      </c>
      <c r="B11" s="23">
        <f>'выбор экзаменов'!J11</f>
        <v>19</v>
      </c>
      <c r="C11" s="13">
        <f t="shared" si="0"/>
        <v>19</v>
      </c>
      <c r="D11" s="22">
        <f t="shared" si="1"/>
        <v>1</v>
      </c>
      <c r="E11" s="23">
        <f>Таб№1!AH24</f>
        <v>0</v>
      </c>
      <c r="F11" s="22">
        <f t="shared" si="2"/>
        <v>0</v>
      </c>
      <c r="G11" s="23">
        <f>Таб№1!AI24</f>
        <v>2</v>
      </c>
      <c r="H11" s="23">
        <f>Таб№1!AJ24</f>
        <v>6</v>
      </c>
      <c r="I11" s="23">
        <f>Таб№1!AK24</f>
        <v>11</v>
      </c>
      <c r="J11" s="24" t="e">
        <f>Таб№1!AK10</f>
        <v>#DIV/0!</v>
      </c>
      <c r="K11" s="105" t="e">
        <f>Таб№1!AO10</f>
        <v>#DIV/0!</v>
      </c>
    </row>
    <row r="12" spans="1:11" x14ac:dyDescent="0.2">
      <c r="A12" s="96" t="s">
        <v>37</v>
      </c>
      <c r="B12" s="23">
        <f>'выбор экзаменов'!J12</f>
        <v>68</v>
      </c>
      <c r="C12" s="13">
        <f t="shared" si="0"/>
        <v>67</v>
      </c>
      <c r="D12" s="22">
        <f t="shared" ref="D12" si="3">C12/B12</f>
        <v>0.98529411764705888</v>
      </c>
      <c r="E12" s="23">
        <f>Таб№1!AH25</f>
        <v>1</v>
      </c>
      <c r="F12" s="22">
        <f t="shared" ref="F12" si="4">E12/B12</f>
        <v>1.4705882352941176E-2</v>
      </c>
      <c r="G12" s="23">
        <f>Таб№1!AI25</f>
        <v>25</v>
      </c>
      <c r="H12" s="23">
        <f>Таб№1!AJ25</f>
        <v>35</v>
      </c>
      <c r="I12" s="23">
        <f>Таб№1!AK25</f>
        <v>7</v>
      </c>
      <c r="J12" s="24" t="e">
        <f>Таб№1!AK11</f>
        <v>#DIV/0!</v>
      </c>
      <c r="K12" s="105" t="e">
        <f>Таб№1!AO11</f>
        <v>#DIV/0!</v>
      </c>
    </row>
    <row r="13" spans="1:11" x14ac:dyDescent="0.2">
      <c r="A13" s="97" t="s">
        <v>38</v>
      </c>
      <c r="B13" s="23">
        <f>'выбор экзаменов'!J13</f>
        <v>11</v>
      </c>
      <c r="C13" s="13">
        <f t="shared" si="0"/>
        <v>11</v>
      </c>
      <c r="D13" s="22">
        <f t="shared" si="1"/>
        <v>1</v>
      </c>
      <c r="E13" s="23">
        <f>Таб№1!AH26</f>
        <v>0</v>
      </c>
      <c r="F13" s="22">
        <f t="shared" si="2"/>
        <v>0</v>
      </c>
      <c r="G13" s="23">
        <f>Таб№1!AI26</f>
        <v>2</v>
      </c>
      <c r="H13" s="23">
        <f>Таб№1!AJ26</f>
        <v>1</v>
      </c>
      <c r="I13" s="23">
        <f>Таб№1!AK26</f>
        <v>8</v>
      </c>
      <c r="J13" s="24" t="e">
        <f>Таб№1!AK12</f>
        <v>#DIV/0!</v>
      </c>
      <c r="K13" s="105" t="e">
        <f>Таб№1!AO12</f>
        <v>#DIV/0!</v>
      </c>
    </row>
    <row r="14" spans="1:11" x14ac:dyDescent="0.2">
      <c r="A14" s="97" t="s">
        <v>39</v>
      </c>
      <c r="B14" s="23">
        <f>'выбор экзаменов'!J14</f>
        <v>254</v>
      </c>
      <c r="C14" s="13">
        <f t="shared" si="0"/>
        <v>249</v>
      </c>
      <c r="D14" s="22">
        <f t="shared" si="1"/>
        <v>0.98031496062992129</v>
      </c>
      <c r="E14" s="23">
        <f>Таб№1!AH27</f>
        <v>5</v>
      </c>
      <c r="F14" s="22">
        <f t="shared" si="2"/>
        <v>1.968503937007874E-2</v>
      </c>
      <c r="G14" s="23">
        <f>Таб№1!AI27</f>
        <v>151</v>
      </c>
      <c r="H14" s="23">
        <f>Таб№1!AJ27</f>
        <v>97</v>
      </c>
      <c r="I14" s="23">
        <f>Таб№1!AK27</f>
        <v>1</v>
      </c>
      <c r="J14" s="24" t="e">
        <f>Таб№1!AK13</f>
        <v>#DIV/0!</v>
      </c>
      <c r="K14" s="105" t="e">
        <f>Таб№1!AO13</f>
        <v>#DIV/0!</v>
      </c>
    </row>
    <row r="15" spans="1:11" x14ac:dyDescent="0.2">
      <c r="A15" s="98" t="s">
        <v>69</v>
      </c>
      <c r="B15" s="23">
        <f>'выбор экзаменов'!J15</f>
        <v>241</v>
      </c>
      <c r="C15" s="13">
        <f t="shared" si="0"/>
        <v>241</v>
      </c>
      <c r="D15" s="22">
        <f t="shared" si="1"/>
        <v>1</v>
      </c>
      <c r="E15" s="23">
        <f>Таб№1!AH28</f>
        <v>0</v>
      </c>
      <c r="F15" s="22">
        <f t="shared" si="2"/>
        <v>0</v>
      </c>
      <c r="G15" s="23">
        <f>Таб№1!AI28</f>
        <v>0</v>
      </c>
      <c r="H15" s="23">
        <f>Таб№1!AJ28</f>
        <v>0</v>
      </c>
      <c r="I15" s="23">
        <f>Таб№1!AK28</f>
        <v>0</v>
      </c>
      <c r="J15" s="24" t="e">
        <f>Таб№1!AK14</f>
        <v>#DIV/0!</v>
      </c>
      <c r="K15" s="105" t="e">
        <f>Таб№1!AO14</f>
        <v>#DIV/0!</v>
      </c>
    </row>
    <row r="16" spans="1:11" x14ac:dyDescent="0.2">
      <c r="A16" s="98" t="s">
        <v>72</v>
      </c>
      <c r="B16" s="23">
        <f>'выбор экзаменов'!J16</f>
        <v>182</v>
      </c>
      <c r="C16" s="13">
        <f>B16-E16</f>
        <v>182</v>
      </c>
      <c r="D16" s="22">
        <f>C16/B16</f>
        <v>1</v>
      </c>
      <c r="E16" s="23">
        <f>Таб№1!AH29</f>
        <v>0</v>
      </c>
      <c r="F16" s="22">
        <f>E16/B16</f>
        <v>0</v>
      </c>
      <c r="G16" s="23">
        <f>Таб№1!AI29</f>
        <v>0</v>
      </c>
      <c r="H16" s="23">
        <f>Таб№1!AJ29</f>
        <v>0</v>
      </c>
      <c r="I16" s="23">
        <f>Таб№1!AK29</f>
        <v>0</v>
      </c>
      <c r="J16" s="24" t="e">
        <f>Таб№1!AK15</f>
        <v>#DIV/0!</v>
      </c>
      <c r="K16" s="105" t="e">
        <f>Таб№1!AO15</f>
        <v>#DIV/0!</v>
      </c>
    </row>
    <row r="17" spans="1:11" x14ac:dyDescent="0.2">
      <c r="A17" s="98" t="s">
        <v>67</v>
      </c>
      <c r="B17" s="23">
        <f>'выбор экзаменов'!J17</f>
        <v>17</v>
      </c>
      <c r="C17" s="13">
        <f>B17-E17</f>
        <v>10</v>
      </c>
      <c r="D17" s="22">
        <f>C17/B17</f>
        <v>0.58823529411764708</v>
      </c>
      <c r="E17" s="23">
        <f>Таб№1!AH30</f>
        <v>7</v>
      </c>
      <c r="F17" s="22">
        <f>E17/B17</f>
        <v>0.41176470588235292</v>
      </c>
      <c r="G17" s="23">
        <f>Таб№1!AI30</f>
        <v>7</v>
      </c>
      <c r="H17" s="23">
        <f>Таб№1!AJ30</f>
        <v>2</v>
      </c>
      <c r="I17" s="23">
        <f>Таб№1!AK30</f>
        <v>1</v>
      </c>
      <c r="J17" s="24" t="e">
        <f>Таб№1!AK16</f>
        <v>#DIV/0!</v>
      </c>
      <c r="K17" s="105" t="e">
        <f>Таб№1!AO16</f>
        <v>#DIV/0!</v>
      </c>
    </row>
    <row r="18" spans="1:11" x14ac:dyDescent="0.2">
      <c r="A18" s="98" t="s">
        <v>81</v>
      </c>
      <c r="B18" s="23">
        <f>'выбор экзаменов'!J18</f>
        <v>13</v>
      </c>
      <c r="C18" s="13">
        <f>B18-E18</f>
        <v>13</v>
      </c>
      <c r="D18" s="22">
        <f>C18/B18</f>
        <v>1</v>
      </c>
      <c r="E18" s="23">
        <f>Таб№1!AH31</f>
        <v>0</v>
      </c>
      <c r="F18" s="22">
        <f>E18/B18</f>
        <v>0</v>
      </c>
      <c r="G18" s="23">
        <f>Таб№1!AI31</f>
        <v>0</v>
      </c>
      <c r="H18" s="23">
        <f>Таб№1!AJ31</f>
        <v>0</v>
      </c>
      <c r="I18" s="23">
        <f>Таб№1!AK31</f>
        <v>0</v>
      </c>
      <c r="J18" s="24" t="e">
        <f>Таб№1!AK17</f>
        <v>#DIV/0!</v>
      </c>
      <c r="K18" s="105" t="e">
        <f>Таб№1!AO17</f>
        <v>#DIV/0!</v>
      </c>
    </row>
    <row r="20" spans="1:11" x14ac:dyDescent="0.2">
      <c r="E20" s="103"/>
    </row>
  </sheetData>
  <mergeCells count="11">
    <mergeCell ref="K6:K7"/>
    <mergeCell ref="A3:K3"/>
    <mergeCell ref="A4:K4"/>
    <mergeCell ref="A6:A7"/>
    <mergeCell ref="B6:B7"/>
    <mergeCell ref="C6:D6"/>
    <mergeCell ref="E6:F6"/>
    <mergeCell ref="G6:G7"/>
    <mergeCell ref="H6:H7"/>
    <mergeCell ref="I6:I7"/>
    <mergeCell ref="J6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H22"/>
  <sheetViews>
    <sheetView workbookViewId="0">
      <selection activeCell="H15" sqref="H15"/>
    </sheetView>
  </sheetViews>
  <sheetFormatPr defaultRowHeight="12.75" x14ac:dyDescent="0.2"/>
  <cols>
    <col min="1" max="1" width="8" customWidth="1"/>
    <col min="2" max="2" width="22.140625" customWidth="1"/>
    <col min="3" max="3" width="18" customWidth="1"/>
    <col min="4" max="4" width="15.42578125" customWidth="1"/>
    <col min="5" max="5" width="13" customWidth="1"/>
    <col min="6" max="6" width="10.7109375" customWidth="1"/>
    <col min="8" max="8" width="25.7109375" customWidth="1"/>
  </cols>
  <sheetData>
    <row r="1" spans="1:8" ht="36.75" customHeight="1" x14ac:dyDescent="0.25">
      <c r="A1" s="189" t="s">
        <v>112</v>
      </c>
      <c r="B1" s="189"/>
      <c r="C1" s="189"/>
      <c r="D1" s="189"/>
      <c r="E1" s="189"/>
      <c r="F1" s="189"/>
    </row>
    <row r="2" spans="1:8" ht="48" customHeight="1" x14ac:dyDescent="0.2">
      <c r="A2" s="1" t="s">
        <v>13</v>
      </c>
      <c r="B2" s="1" t="s">
        <v>14</v>
      </c>
      <c r="C2" s="1" t="s">
        <v>15</v>
      </c>
      <c r="D2" s="1" t="s">
        <v>8</v>
      </c>
      <c r="E2" s="1" t="s">
        <v>16</v>
      </c>
      <c r="F2" s="1" t="s">
        <v>1</v>
      </c>
      <c r="H2" s="106" t="s">
        <v>73</v>
      </c>
    </row>
    <row r="3" spans="1:8" ht="18.75" x14ac:dyDescent="0.3">
      <c r="A3" s="6">
        <v>1</v>
      </c>
      <c r="B3" s="33" t="s">
        <v>32</v>
      </c>
      <c r="C3" s="58">
        <f>'выбор экзаменов'!B9</f>
        <v>43</v>
      </c>
      <c r="D3" s="59">
        <f>Таб№1!D8</f>
        <v>0.95348837209302328</v>
      </c>
      <c r="E3" s="99">
        <v>19</v>
      </c>
      <c r="F3" s="99">
        <v>4.16</v>
      </c>
    </row>
    <row r="4" spans="1:8" ht="18.75" x14ac:dyDescent="0.3">
      <c r="A4" s="6">
        <v>2</v>
      </c>
      <c r="B4" s="33" t="s">
        <v>22</v>
      </c>
      <c r="C4" s="58">
        <f>'выбор экзаменов'!C9</f>
        <v>56</v>
      </c>
      <c r="D4" s="59">
        <f>Таб№1!H8</f>
        <v>0.6428571428571429</v>
      </c>
      <c r="E4" s="99">
        <v>15</v>
      </c>
      <c r="F4" s="99">
        <v>3.63</v>
      </c>
    </row>
    <row r="5" spans="1:8" ht="18.75" x14ac:dyDescent="0.3">
      <c r="A5" s="6">
        <v>3</v>
      </c>
      <c r="B5" s="33" t="s">
        <v>23</v>
      </c>
      <c r="C5" s="58">
        <f>'выбор экзаменов'!D9</f>
        <v>62</v>
      </c>
      <c r="D5" s="59">
        <f>Таб№1!L8</f>
        <v>0.69354838709677424</v>
      </c>
      <c r="E5" s="100">
        <v>16</v>
      </c>
      <c r="F5" s="99">
        <v>3.73</v>
      </c>
    </row>
    <row r="6" spans="1:8" ht="18.75" x14ac:dyDescent="0.3">
      <c r="A6" s="6">
        <v>4</v>
      </c>
      <c r="B6" s="33" t="s">
        <v>24</v>
      </c>
      <c r="C6" s="58">
        <f>'выбор экзаменов'!E9</f>
        <v>75</v>
      </c>
      <c r="D6" s="59">
        <f>Таб№1!P8</f>
        <v>0.68</v>
      </c>
      <c r="E6" s="100">
        <v>16</v>
      </c>
      <c r="F6" s="100">
        <v>3.71</v>
      </c>
    </row>
    <row r="7" spans="1:8" ht="18.75" x14ac:dyDescent="0.3">
      <c r="A7" s="6">
        <v>5</v>
      </c>
      <c r="B7" s="33" t="s">
        <v>25</v>
      </c>
      <c r="C7" s="58">
        <f>'выбор экзаменов'!F9</f>
        <v>80</v>
      </c>
      <c r="D7" s="59">
        <f>Таб№1!T8</f>
        <v>0.65822784810126578</v>
      </c>
      <c r="E7" s="100">
        <v>15</v>
      </c>
      <c r="F7" s="100">
        <v>3.53</v>
      </c>
    </row>
    <row r="8" spans="1:8" ht="18.75" x14ac:dyDescent="0.3">
      <c r="A8" s="6">
        <v>6</v>
      </c>
      <c r="B8" s="33" t="s">
        <v>26</v>
      </c>
      <c r="C8" s="58">
        <f>'выбор экзаменов'!G9</f>
        <v>22</v>
      </c>
      <c r="D8" s="59">
        <f>Таб№1!X8</f>
        <v>0.77272727272727271</v>
      </c>
      <c r="E8" s="100">
        <v>17</v>
      </c>
      <c r="F8" s="100">
        <v>3.77</v>
      </c>
    </row>
    <row r="9" spans="1:8" ht="18.75" x14ac:dyDescent="0.3">
      <c r="A9" s="6">
        <v>7</v>
      </c>
      <c r="B9" s="33" t="s">
        <v>27</v>
      </c>
      <c r="C9" s="58">
        <f>'выбор экзаменов'!H9</f>
        <v>43</v>
      </c>
      <c r="D9" s="59">
        <f>Таб№1!AB8</f>
        <v>0.51162790697674421</v>
      </c>
      <c r="E9" s="100">
        <v>13</v>
      </c>
      <c r="F9" s="100">
        <v>3.26</v>
      </c>
    </row>
    <row r="10" spans="1:8" ht="18.75" x14ac:dyDescent="0.3">
      <c r="A10" s="6">
        <v>8</v>
      </c>
      <c r="B10" s="33" t="s">
        <v>97</v>
      </c>
      <c r="C10" s="58">
        <f>'выбор экзаменов'!I9</f>
        <v>47</v>
      </c>
      <c r="D10" s="59">
        <f>Таб№1!AF8</f>
        <v>0.68085106382978722</v>
      </c>
      <c r="E10" s="100">
        <v>15</v>
      </c>
      <c r="F10" s="100">
        <v>3.6</v>
      </c>
    </row>
    <row r="12" spans="1:8" ht="42.75" customHeight="1" x14ac:dyDescent="0.25">
      <c r="A12" s="189" t="s">
        <v>113</v>
      </c>
      <c r="B12" s="189"/>
      <c r="C12" s="189"/>
      <c r="D12" s="189"/>
      <c r="E12" s="189"/>
      <c r="F12" s="189"/>
    </row>
    <row r="13" spans="1:8" ht="47.25" x14ac:dyDescent="0.2">
      <c r="A13" s="1" t="s">
        <v>13</v>
      </c>
      <c r="B13" s="1" t="s">
        <v>14</v>
      </c>
      <c r="C13" s="1" t="s">
        <v>15</v>
      </c>
      <c r="D13" s="1" t="s">
        <v>8</v>
      </c>
      <c r="E13" s="1" t="s">
        <v>16</v>
      </c>
      <c r="F13" s="1" t="s">
        <v>1</v>
      </c>
    </row>
    <row r="14" spans="1:8" ht="15.75" x14ac:dyDescent="0.25">
      <c r="A14" s="6">
        <v>1</v>
      </c>
      <c r="B14" s="34" t="s">
        <v>32</v>
      </c>
      <c r="C14" s="57">
        <f>'выбор экзаменов'!B8</f>
        <v>43</v>
      </c>
      <c r="D14" s="25">
        <f>Таб№1!D7</f>
        <v>0.83720930232558144</v>
      </c>
      <c r="E14" s="8">
        <v>29</v>
      </c>
      <c r="F14" s="5">
        <v>4.33</v>
      </c>
    </row>
    <row r="15" spans="1:8" ht="18.75" customHeight="1" x14ac:dyDescent="0.25">
      <c r="A15" s="8">
        <v>2</v>
      </c>
      <c r="B15" s="34" t="s">
        <v>22</v>
      </c>
      <c r="C15" s="57">
        <f>'выбор экзаменов'!C8</f>
        <v>56</v>
      </c>
      <c r="D15" s="35">
        <f>Таб№1!H7</f>
        <v>0.7142857142857143</v>
      </c>
      <c r="E15" s="8">
        <v>26</v>
      </c>
      <c r="F15" s="36">
        <v>3.95</v>
      </c>
    </row>
    <row r="16" spans="1:8" ht="18.75" customHeight="1" x14ac:dyDescent="0.25">
      <c r="A16" s="8">
        <v>4</v>
      </c>
      <c r="B16" s="34" t="s">
        <v>23</v>
      </c>
      <c r="C16" s="57">
        <f>'выбор экзаменов'!D8</f>
        <v>62</v>
      </c>
      <c r="D16" s="35">
        <f>Таб№1!L7</f>
        <v>0.70967741935483875</v>
      </c>
      <c r="E16" s="8">
        <v>26</v>
      </c>
      <c r="F16" s="36">
        <v>4</v>
      </c>
    </row>
    <row r="17" spans="1:6" ht="18.75" customHeight="1" x14ac:dyDescent="0.25">
      <c r="A17" s="6">
        <v>5</v>
      </c>
      <c r="B17" s="34" t="s">
        <v>24</v>
      </c>
      <c r="C17" s="57">
        <f>'выбор экзаменов'!E8</f>
        <v>75</v>
      </c>
      <c r="D17" s="25">
        <f>Таб№1!P7</f>
        <v>0.77333333333333332</v>
      </c>
      <c r="E17" s="8">
        <v>27</v>
      </c>
      <c r="F17" s="5">
        <v>4.1100000000000003</v>
      </c>
    </row>
    <row r="18" spans="1:6" ht="18.75" customHeight="1" x14ac:dyDescent="0.25">
      <c r="A18" s="6">
        <v>3</v>
      </c>
      <c r="B18" s="34" t="s">
        <v>25</v>
      </c>
      <c r="C18" s="57">
        <f>'выбор экзаменов'!F8</f>
        <v>80</v>
      </c>
      <c r="D18" s="35">
        <f>Таб№1!T7</f>
        <v>0.71250000000000002</v>
      </c>
      <c r="E18" s="8">
        <v>26</v>
      </c>
      <c r="F18" s="36">
        <v>3.91</v>
      </c>
    </row>
    <row r="19" spans="1:6" ht="18.75" customHeight="1" x14ac:dyDescent="0.25">
      <c r="A19" s="8">
        <v>6</v>
      </c>
      <c r="B19" s="34" t="s">
        <v>26</v>
      </c>
      <c r="C19" s="57">
        <f>'выбор экзаменов'!G8</f>
        <v>22</v>
      </c>
      <c r="D19" s="35">
        <f>Таб№1!X7</f>
        <v>0.54545454545454541</v>
      </c>
      <c r="E19" s="8">
        <v>25</v>
      </c>
      <c r="F19" s="36">
        <v>3.77</v>
      </c>
    </row>
    <row r="20" spans="1:6" ht="18.75" customHeight="1" x14ac:dyDescent="0.25">
      <c r="A20" s="6">
        <v>7</v>
      </c>
      <c r="B20" s="34" t="s">
        <v>27</v>
      </c>
      <c r="C20" s="57">
        <f>'выбор экзаменов'!H8</f>
        <v>43</v>
      </c>
      <c r="D20" s="25">
        <f>Таб№1!AB7</f>
        <v>0.44186046511627908</v>
      </c>
      <c r="E20" s="8">
        <v>22</v>
      </c>
      <c r="F20" s="5">
        <v>3.47</v>
      </c>
    </row>
    <row r="21" spans="1:6" ht="15.75" x14ac:dyDescent="0.25">
      <c r="A21" s="6">
        <v>8</v>
      </c>
      <c r="B21" s="34" t="s">
        <v>97</v>
      </c>
      <c r="C21" s="57">
        <f>'выбор экзаменов'!I8</f>
        <v>47</v>
      </c>
      <c r="D21" s="25">
        <f>Таб№1!AF7</f>
        <v>0.5957446808510638</v>
      </c>
      <c r="E21" s="8">
        <v>25</v>
      </c>
      <c r="F21" s="5">
        <v>3.68</v>
      </c>
    </row>
    <row r="22" spans="1:6" ht="20.25" customHeight="1" x14ac:dyDescent="0.2">
      <c r="C22" s="106"/>
      <c r="D22" s="106"/>
      <c r="E22" s="106"/>
    </row>
  </sheetData>
  <sortState xmlns:xlrd2="http://schemas.microsoft.com/office/spreadsheetml/2017/richdata2" ref="A13:F19">
    <sortCondition descending="1" ref="F12"/>
  </sortState>
  <mergeCells count="2">
    <mergeCell ref="A1:F1"/>
    <mergeCell ref="A12:F1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AP36"/>
  <sheetViews>
    <sheetView zoomScale="70" zoomScaleNormal="70" workbookViewId="0">
      <pane xSplit="3" ySplit="15" topLeftCell="O16" activePane="bottomRight" state="frozen"/>
      <selection pane="topRight" activeCell="D1" sqref="D1"/>
      <selection pane="bottomLeft" activeCell="A16" sqref="A16"/>
      <selection pane="bottomRight" activeCell="AQ31" sqref="AQ31"/>
    </sheetView>
  </sheetViews>
  <sheetFormatPr defaultRowHeight="12.75" x14ac:dyDescent="0.2"/>
  <cols>
    <col min="1" max="1" width="9.85546875" customWidth="1"/>
    <col min="2" max="2" width="11.28515625" customWidth="1"/>
    <col min="3" max="3" width="10.5703125" customWidth="1"/>
    <col min="4" max="6" width="8.7109375" customWidth="1"/>
    <col min="7" max="7" width="8" customWidth="1"/>
    <col min="8" max="9" width="9.7109375" customWidth="1"/>
    <col min="10" max="11" width="8.85546875" customWidth="1"/>
    <col min="12" max="12" width="9.42578125" customWidth="1"/>
    <col min="13" max="13" width="6.85546875" customWidth="1"/>
    <col min="14" max="14" width="9.42578125" customWidth="1"/>
    <col min="17" max="17" width="9.7109375" customWidth="1"/>
    <col min="18" max="18" width="10.7109375" customWidth="1"/>
    <col min="24" max="24" width="11.28515625" customWidth="1"/>
    <col min="33" max="33" width="8.7109375" style="7" customWidth="1"/>
    <col min="38" max="38" width="11" customWidth="1"/>
    <col min="39" max="39" width="10.7109375" customWidth="1"/>
    <col min="40" max="41" width="12.85546875" bestFit="1" customWidth="1"/>
    <col min="42" max="42" width="9.42578125" bestFit="1" customWidth="1"/>
  </cols>
  <sheetData>
    <row r="1" spans="1:42" s="107" customFormat="1" ht="20.25" x14ac:dyDescent="0.3">
      <c r="A1" s="201" t="s">
        <v>110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108"/>
      <c r="AF1" s="108"/>
      <c r="AG1" s="108"/>
      <c r="AH1" s="108"/>
    </row>
    <row r="2" spans="1:42" ht="9" customHeight="1" x14ac:dyDescent="0.2">
      <c r="A2" s="202"/>
      <c r="B2" s="202" t="s">
        <v>0</v>
      </c>
      <c r="C2" s="203" t="s">
        <v>10</v>
      </c>
      <c r="D2" s="202"/>
      <c r="E2" s="202"/>
      <c r="F2" s="202"/>
      <c r="G2" s="204">
        <v>2</v>
      </c>
      <c r="H2" s="204"/>
      <c r="I2" s="204"/>
      <c r="J2" s="204"/>
      <c r="K2" s="204"/>
      <c r="L2" s="204"/>
      <c r="M2" s="205">
        <v>3</v>
      </c>
      <c r="N2" s="205"/>
      <c r="O2" s="205"/>
      <c r="P2" s="205"/>
      <c r="Q2" s="205"/>
      <c r="R2" s="205"/>
      <c r="S2" s="219">
        <v>4</v>
      </c>
      <c r="T2" s="220"/>
      <c r="U2" s="220"/>
      <c r="V2" s="220"/>
      <c r="W2" s="220"/>
      <c r="X2" s="221"/>
      <c r="Y2" s="228">
        <v>5</v>
      </c>
      <c r="Z2" s="228"/>
      <c r="AA2" s="228"/>
      <c r="AB2" s="228"/>
      <c r="AC2" s="228"/>
      <c r="AD2" s="228"/>
      <c r="AE2" s="202" t="s">
        <v>16</v>
      </c>
      <c r="AF2" s="202"/>
      <c r="AG2" s="202"/>
      <c r="AH2" s="202" t="s">
        <v>1</v>
      </c>
      <c r="AI2" s="202"/>
      <c r="AJ2" s="202"/>
      <c r="AK2" s="202" t="s">
        <v>17</v>
      </c>
      <c r="AL2" s="202"/>
      <c r="AM2" s="202"/>
      <c r="AN2" s="202" t="s">
        <v>91</v>
      </c>
      <c r="AO2" s="202"/>
      <c r="AP2" s="202"/>
    </row>
    <row r="3" spans="1:42" ht="9.75" customHeight="1" x14ac:dyDescent="0.2">
      <c r="A3" s="202"/>
      <c r="B3" s="202"/>
      <c r="C3" s="203"/>
      <c r="D3" s="202"/>
      <c r="E3" s="202"/>
      <c r="F3" s="202"/>
      <c r="G3" s="204"/>
      <c r="H3" s="204"/>
      <c r="I3" s="204"/>
      <c r="J3" s="204"/>
      <c r="K3" s="204"/>
      <c r="L3" s="204"/>
      <c r="M3" s="205"/>
      <c r="N3" s="205"/>
      <c r="O3" s="205"/>
      <c r="P3" s="205"/>
      <c r="Q3" s="205"/>
      <c r="R3" s="205"/>
      <c r="S3" s="222"/>
      <c r="T3" s="223"/>
      <c r="U3" s="223"/>
      <c r="V3" s="223"/>
      <c r="W3" s="223"/>
      <c r="X3" s="224"/>
      <c r="Y3" s="228"/>
      <c r="Z3" s="228"/>
      <c r="AA3" s="228"/>
      <c r="AB3" s="228"/>
      <c r="AC3" s="228"/>
      <c r="AD3" s="228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</row>
    <row r="4" spans="1:42" ht="2.25" hidden="1" customHeight="1" x14ac:dyDescent="0.2">
      <c r="A4" s="202"/>
      <c r="B4" s="202"/>
      <c r="C4" s="203"/>
      <c r="D4" s="202"/>
      <c r="E4" s="202"/>
      <c r="F4" s="202"/>
      <c r="G4" s="204"/>
      <c r="H4" s="204"/>
      <c r="I4" s="204"/>
      <c r="J4" s="204"/>
      <c r="K4" s="204"/>
      <c r="L4" s="204"/>
      <c r="M4" s="205"/>
      <c r="N4" s="205"/>
      <c r="O4" s="205"/>
      <c r="P4" s="205"/>
      <c r="Q4" s="205"/>
      <c r="R4" s="205"/>
      <c r="S4" s="222"/>
      <c r="T4" s="223"/>
      <c r="U4" s="223"/>
      <c r="V4" s="223"/>
      <c r="W4" s="223"/>
      <c r="X4" s="224"/>
      <c r="Y4" s="228"/>
      <c r="Z4" s="228"/>
      <c r="AA4" s="228"/>
      <c r="AB4" s="228"/>
      <c r="AC4" s="228"/>
      <c r="AD4" s="228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</row>
    <row r="5" spans="1:42" ht="15.75" hidden="1" customHeight="1" x14ac:dyDescent="0.2">
      <c r="A5" s="202"/>
      <c r="B5" s="202"/>
      <c r="C5" s="203"/>
      <c r="D5" s="202"/>
      <c r="E5" s="202"/>
      <c r="F5" s="202"/>
      <c r="G5" s="204"/>
      <c r="H5" s="204"/>
      <c r="I5" s="204"/>
      <c r="J5" s="204"/>
      <c r="K5" s="204"/>
      <c r="L5" s="204"/>
      <c r="M5" s="205"/>
      <c r="N5" s="205"/>
      <c r="O5" s="205"/>
      <c r="P5" s="205"/>
      <c r="Q5" s="205"/>
      <c r="R5" s="205"/>
      <c r="S5" s="222"/>
      <c r="T5" s="223"/>
      <c r="U5" s="223"/>
      <c r="V5" s="223"/>
      <c r="W5" s="223"/>
      <c r="X5" s="224"/>
      <c r="Y5" s="228"/>
      <c r="Z5" s="228"/>
      <c r="AA5" s="228"/>
      <c r="AB5" s="228"/>
      <c r="AC5" s="228"/>
      <c r="AD5" s="228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</row>
    <row r="6" spans="1:42" ht="15.75" hidden="1" customHeight="1" x14ac:dyDescent="0.2">
      <c r="A6" s="202"/>
      <c r="B6" s="202"/>
      <c r="C6" s="203"/>
      <c r="D6" s="202"/>
      <c r="E6" s="202"/>
      <c r="F6" s="202"/>
      <c r="G6" s="204"/>
      <c r="H6" s="204"/>
      <c r="I6" s="204"/>
      <c r="J6" s="204"/>
      <c r="K6" s="204"/>
      <c r="L6" s="204"/>
      <c r="M6" s="205"/>
      <c r="N6" s="205"/>
      <c r="O6" s="205"/>
      <c r="P6" s="205"/>
      <c r="Q6" s="205"/>
      <c r="R6" s="205"/>
      <c r="S6" s="222"/>
      <c r="T6" s="223"/>
      <c r="U6" s="223"/>
      <c r="V6" s="223"/>
      <c r="W6" s="223"/>
      <c r="X6" s="224"/>
      <c r="Y6" s="228"/>
      <c r="Z6" s="228"/>
      <c r="AA6" s="228"/>
      <c r="AB6" s="228"/>
      <c r="AC6" s="228"/>
      <c r="AD6" s="228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</row>
    <row r="7" spans="1:42" ht="15.75" hidden="1" customHeight="1" x14ac:dyDescent="0.2">
      <c r="A7" s="202"/>
      <c r="B7" s="202"/>
      <c r="C7" s="203"/>
      <c r="D7" s="202"/>
      <c r="E7" s="202"/>
      <c r="F7" s="202"/>
      <c r="G7" s="204"/>
      <c r="H7" s="204"/>
      <c r="I7" s="204"/>
      <c r="J7" s="204"/>
      <c r="K7" s="204"/>
      <c r="L7" s="204"/>
      <c r="M7" s="205"/>
      <c r="N7" s="205"/>
      <c r="O7" s="205"/>
      <c r="P7" s="205"/>
      <c r="Q7" s="205"/>
      <c r="R7" s="205"/>
      <c r="S7" s="222"/>
      <c r="T7" s="223"/>
      <c r="U7" s="223"/>
      <c r="V7" s="223"/>
      <c r="W7" s="223"/>
      <c r="X7" s="224"/>
      <c r="Y7" s="228"/>
      <c r="Z7" s="228"/>
      <c r="AA7" s="228"/>
      <c r="AB7" s="228"/>
      <c r="AC7" s="228"/>
      <c r="AD7" s="228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</row>
    <row r="8" spans="1:42" ht="15.75" hidden="1" customHeight="1" x14ac:dyDescent="0.2">
      <c r="A8" s="202"/>
      <c r="B8" s="202"/>
      <c r="C8" s="203"/>
      <c r="D8" s="202"/>
      <c r="E8" s="202"/>
      <c r="F8" s="202"/>
      <c r="G8" s="204"/>
      <c r="H8" s="204"/>
      <c r="I8" s="204"/>
      <c r="J8" s="204"/>
      <c r="K8" s="204"/>
      <c r="L8" s="204"/>
      <c r="M8" s="205"/>
      <c r="N8" s="205"/>
      <c r="O8" s="205"/>
      <c r="P8" s="205"/>
      <c r="Q8" s="205"/>
      <c r="R8" s="205"/>
      <c r="S8" s="225"/>
      <c r="T8" s="226"/>
      <c r="U8" s="226"/>
      <c r="V8" s="226"/>
      <c r="W8" s="226"/>
      <c r="X8" s="227"/>
      <c r="Y8" s="228"/>
      <c r="Z8" s="228"/>
      <c r="AA8" s="228"/>
      <c r="AB8" s="228"/>
      <c r="AC8" s="228"/>
      <c r="AD8" s="228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</row>
    <row r="9" spans="1:42" ht="16.5" customHeight="1" x14ac:dyDescent="0.2">
      <c r="A9" s="202"/>
      <c r="B9" s="202"/>
      <c r="C9" s="203"/>
      <c r="D9" s="202"/>
      <c r="E9" s="202"/>
      <c r="F9" s="202"/>
      <c r="G9" s="190">
        <v>2021</v>
      </c>
      <c r="H9" s="192"/>
      <c r="I9" s="190">
        <v>2022</v>
      </c>
      <c r="J9" s="191"/>
      <c r="K9" s="191">
        <v>2023</v>
      </c>
      <c r="L9" s="192"/>
      <c r="M9" s="209">
        <v>2021</v>
      </c>
      <c r="N9" s="210"/>
      <c r="O9" s="209">
        <v>2022</v>
      </c>
      <c r="P9" s="210"/>
      <c r="Q9" s="209">
        <v>2023</v>
      </c>
      <c r="R9" s="210"/>
      <c r="S9" s="217">
        <v>2021</v>
      </c>
      <c r="T9" s="218"/>
      <c r="U9" s="217">
        <v>2022</v>
      </c>
      <c r="V9" s="218"/>
      <c r="W9" s="217">
        <v>2023</v>
      </c>
      <c r="X9" s="218"/>
      <c r="Y9" s="229">
        <v>2021</v>
      </c>
      <c r="Z9" s="230"/>
      <c r="AA9" s="229">
        <v>2022</v>
      </c>
      <c r="AB9" s="230"/>
      <c r="AC9" s="229">
        <v>2023</v>
      </c>
      <c r="AD9" s="230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</row>
    <row r="10" spans="1:42" ht="12.75" customHeight="1" x14ac:dyDescent="0.2">
      <c r="A10" s="202"/>
      <c r="B10" s="202"/>
      <c r="C10" s="203"/>
      <c r="D10" s="211">
        <v>2021</v>
      </c>
      <c r="E10" s="211">
        <v>2022</v>
      </c>
      <c r="F10" s="211">
        <v>2023</v>
      </c>
      <c r="G10" s="206" t="s">
        <v>19</v>
      </c>
      <c r="H10" s="206" t="s">
        <v>18</v>
      </c>
      <c r="I10" s="206" t="s">
        <v>19</v>
      </c>
      <c r="J10" s="206" t="s">
        <v>18</v>
      </c>
      <c r="K10" s="206" t="s">
        <v>19</v>
      </c>
      <c r="L10" s="206" t="s">
        <v>18</v>
      </c>
      <c r="M10" s="214" t="s">
        <v>19</v>
      </c>
      <c r="N10" s="214" t="s">
        <v>18</v>
      </c>
      <c r="O10" s="214" t="s">
        <v>19</v>
      </c>
      <c r="P10" s="214" t="s">
        <v>18</v>
      </c>
      <c r="Q10" s="214" t="s">
        <v>19</v>
      </c>
      <c r="R10" s="214" t="s">
        <v>18</v>
      </c>
      <c r="S10" s="237" t="s">
        <v>19</v>
      </c>
      <c r="T10" s="237" t="s">
        <v>18</v>
      </c>
      <c r="U10" s="237" t="s">
        <v>19</v>
      </c>
      <c r="V10" s="237" t="s">
        <v>18</v>
      </c>
      <c r="W10" s="237" t="s">
        <v>19</v>
      </c>
      <c r="X10" s="237" t="s">
        <v>18</v>
      </c>
      <c r="Y10" s="234" t="s">
        <v>19</v>
      </c>
      <c r="Z10" s="234" t="s">
        <v>18</v>
      </c>
      <c r="AA10" s="234" t="s">
        <v>19</v>
      </c>
      <c r="AB10" s="234" t="s">
        <v>18</v>
      </c>
      <c r="AC10" s="234" t="s">
        <v>19</v>
      </c>
      <c r="AD10" s="234" t="s">
        <v>18</v>
      </c>
      <c r="AE10" s="231">
        <v>2021</v>
      </c>
      <c r="AF10" s="231">
        <v>2022</v>
      </c>
      <c r="AG10" s="231">
        <v>2023</v>
      </c>
      <c r="AH10" s="231">
        <v>2021</v>
      </c>
      <c r="AI10" s="231">
        <v>2022</v>
      </c>
      <c r="AJ10" s="231">
        <v>2023</v>
      </c>
      <c r="AK10" s="231">
        <v>2021</v>
      </c>
      <c r="AL10" s="231">
        <v>2022</v>
      </c>
      <c r="AM10" s="231">
        <v>2023</v>
      </c>
      <c r="AN10" s="231">
        <v>2021</v>
      </c>
      <c r="AO10" s="231">
        <v>2022</v>
      </c>
      <c r="AP10" s="231">
        <v>2023</v>
      </c>
    </row>
    <row r="11" spans="1:42" ht="12.75" customHeight="1" x14ac:dyDescent="0.2">
      <c r="A11" s="202"/>
      <c r="B11" s="202"/>
      <c r="C11" s="203"/>
      <c r="D11" s="212"/>
      <c r="E11" s="212"/>
      <c r="F11" s="212"/>
      <c r="G11" s="207"/>
      <c r="H11" s="207"/>
      <c r="I11" s="207"/>
      <c r="J11" s="207"/>
      <c r="K11" s="207"/>
      <c r="L11" s="207"/>
      <c r="M11" s="215"/>
      <c r="N11" s="215"/>
      <c r="O11" s="215"/>
      <c r="P11" s="215"/>
      <c r="Q11" s="215"/>
      <c r="R11" s="215"/>
      <c r="S11" s="238"/>
      <c r="T11" s="238"/>
      <c r="U11" s="238"/>
      <c r="V11" s="238"/>
      <c r="W11" s="238"/>
      <c r="X11" s="238"/>
      <c r="Y11" s="235"/>
      <c r="Z11" s="235"/>
      <c r="AA11" s="235"/>
      <c r="AB11" s="235"/>
      <c r="AC11" s="235"/>
      <c r="AD11" s="235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</row>
    <row r="12" spans="1:42" ht="12.75" customHeight="1" x14ac:dyDescent="0.2">
      <c r="A12" s="202"/>
      <c r="B12" s="202"/>
      <c r="C12" s="203"/>
      <c r="D12" s="212"/>
      <c r="E12" s="212"/>
      <c r="F12" s="212"/>
      <c r="G12" s="207"/>
      <c r="H12" s="207"/>
      <c r="I12" s="207"/>
      <c r="J12" s="207"/>
      <c r="K12" s="207"/>
      <c r="L12" s="207"/>
      <c r="M12" s="215"/>
      <c r="N12" s="215"/>
      <c r="O12" s="215"/>
      <c r="P12" s="215"/>
      <c r="Q12" s="215"/>
      <c r="R12" s="215"/>
      <c r="S12" s="238"/>
      <c r="T12" s="238"/>
      <c r="U12" s="238"/>
      <c r="V12" s="238"/>
      <c r="W12" s="238"/>
      <c r="X12" s="238"/>
      <c r="Y12" s="235"/>
      <c r="Z12" s="235"/>
      <c r="AA12" s="235"/>
      <c r="AB12" s="235"/>
      <c r="AC12" s="235"/>
      <c r="AD12" s="235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</row>
    <row r="13" spans="1:42" ht="12.75" customHeight="1" x14ac:dyDescent="0.2">
      <c r="A13" s="202"/>
      <c r="B13" s="202"/>
      <c r="C13" s="203"/>
      <c r="D13" s="212"/>
      <c r="E13" s="212"/>
      <c r="F13" s="212"/>
      <c r="G13" s="207"/>
      <c r="H13" s="207"/>
      <c r="I13" s="207"/>
      <c r="J13" s="207"/>
      <c r="K13" s="207"/>
      <c r="L13" s="207"/>
      <c r="M13" s="215"/>
      <c r="N13" s="215"/>
      <c r="O13" s="215"/>
      <c r="P13" s="215"/>
      <c r="Q13" s="215"/>
      <c r="R13" s="215"/>
      <c r="S13" s="238"/>
      <c r="T13" s="238"/>
      <c r="U13" s="238"/>
      <c r="V13" s="238"/>
      <c r="W13" s="238"/>
      <c r="X13" s="238"/>
      <c r="Y13" s="235"/>
      <c r="Z13" s="235"/>
      <c r="AA13" s="235"/>
      <c r="AB13" s="235"/>
      <c r="AC13" s="235"/>
      <c r="AD13" s="235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</row>
    <row r="14" spans="1:42" ht="12.75" customHeight="1" x14ac:dyDescent="0.2">
      <c r="A14" s="202"/>
      <c r="B14" s="202"/>
      <c r="C14" s="203"/>
      <c r="D14" s="212"/>
      <c r="E14" s="212"/>
      <c r="F14" s="212"/>
      <c r="G14" s="207"/>
      <c r="H14" s="207"/>
      <c r="I14" s="207"/>
      <c r="J14" s="207"/>
      <c r="K14" s="207"/>
      <c r="L14" s="207"/>
      <c r="M14" s="215"/>
      <c r="N14" s="215"/>
      <c r="O14" s="215"/>
      <c r="P14" s="215"/>
      <c r="Q14" s="215"/>
      <c r="R14" s="215"/>
      <c r="S14" s="238"/>
      <c r="T14" s="238"/>
      <c r="U14" s="238"/>
      <c r="V14" s="238"/>
      <c r="W14" s="238"/>
      <c r="X14" s="238"/>
      <c r="Y14" s="235"/>
      <c r="Z14" s="235"/>
      <c r="AA14" s="235"/>
      <c r="AB14" s="235"/>
      <c r="AC14" s="235"/>
      <c r="AD14" s="235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</row>
    <row r="15" spans="1:42" ht="12.75" customHeight="1" x14ac:dyDescent="0.2">
      <c r="A15" s="202"/>
      <c r="B15" s="202"/>
      <c r="C15" s="203"/>
      <c r="D15" s="213"/>
      <c r="E15" s="213"/>
      <c r="F15" s="213"/>
      <c r="G15" s="208"/>
      <c r="H15" s="208"/>
      <c r="I15" s="208"/>
      <c r="J15" s="208"/>
      <c r="K15" s="208"/>
      <c r="L15" s="208"/>
      <c r="M15" s="216"/>
      <c r="N15" s="216"/>
      <c r="O15" s="216"/>
      <c r="P15" s="216"/>
      <c r="Q15" s="216"/>
      <c r="R15" s="216"/>
      <c r="S15" s="239"/>
      <c r="T15" s="239"/>
      <c r="U15" s="239"/>
      <c r="V15" s="239"/>
      <c r="W15" s="239"/>
      <c r="X15" s="239"/>
      <c r="Y15" s="236"/>
      <c r="Z15" s="236"/>
      <c r="AA15" s="236"/>
      <c r="AB15" s="236"/>
      <c r="AC15" s="236"/>
      <c r="AD15" s="236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</row>
    <row r="16" spans="1:42" ht="15.75" x14ac:dyDescent="0.25">
      <c r="A16" s="197">
        <v>1</v>
      </c>
      <c r="B16" s="197" t="s">
        <v>79</v>
      </c>
      <c r="C16" s="3" t="s">
        <v>21</v>
      </c>
      <c r="D16" s="8">
        <v>56</v>
      </c>
      <c r="E16" s="8">
        <f t="shared" ref="E16:E31" si="0">I16+O16+U16+AA16</f>
        <v>32</v>
      </c>
      <c r="F16" s="8">
        <v>43</v>
      </c>
      <c r="G16" s="49">
        <v>0</v>
      </c>
      <c r="H16" s="74">
        <f>G16*100%/D16</f>
        <v>0</v>
      </c>
      <c r="I16" s="49">
        <v>0</v>
      </c>
      <c r="J16" s="79">
        <f>I16*100%/E16</f>
        <v>0</v>
      </c>
      <c r="K16" s="49">
        <v>0</v>
      </c>
      <c r="L16" s="49">
        <f>K16*100%/F16</f>
        <v>0</v>
      </c>
      <c r="M16" s="27">
        <v>6</v>
      </c>
      <c r="N16" s="75">
        <f>M16*100%/D16</f>
        <v>0.10714285714285714</v>
      </c>
      <c r="O16" s="27">
        <v>5</v>
      </c>
      <c r="P16" s="80">
        <f>O16*100%/E16</f>
        <v>0.15625</v>
      </c>
      <c r="Q16" s="27">
        <v>7</v>
      </c>
      <c r="R16" s="27">
        <f>Q16*100%/F16</f>
        <v>0.16279069767441862</v>
      </c>
      <c r="S16" s="84">
        <v>24</v>
      </c>
      <c r="T16" s="76">
        <f>S16*100%/D16</f>
        <v>0.42857142857142855</v>
      </c>
      <c r="U16" s="29">
        <v>11</v>
      </c>
      <c r="V16" s="76">
        <f>U16*100%/E16</f>
        <v>0.34375</v>
      </c>
      <c r="W16" s="156">
        <v>15</v>
      </c>
      <c r="X16" s="81">
        <f>W16*100%/F16</f>
        <v>0.34883720930232559</v>
      </c>
      <c r="Y16" s="82">
        <v>26</v>
      </c>
      <c r="Z16" s="77">
        <f>Y16*100%/D16</f>
        <v>0.4642857142857143</v>
      </c>
      <c r="AA16" s="28">
        <v>16</v>
      </c>
      <c r="AB16" s="77">
        <f>AA16*100%/E16</f>
        <v>0.5</v>
      </c>
      <c r="AC16" s="28">
        <v>21</v>
      </c>
      <c r="AD16" s="77">
        <f>AC16/F16</f>
        <v>0.48837209302325579</v>
      </c>
      <c r="AE16" s="87">
        <v>27</v>
      </c>
      <c r="AF16" s="87">
        <v>29</v>
      </c>
      <c r="AG16" s="87">
        <v>29</v>
      </c>
      <c r="AH16" s="88">
        <v>4.3</v>
      </c>
      <c r="AI16" s="88">
        <v>4.34</v>
      </c>
      <c r="AJ16" s="88">
        <v>4.33</v>
      </c>
      <c r="AK16" s="78">
        <f>(D16-G16)/D16</f>
        <v>1</v>
      </c>
      <c r="AL16" s="78">
        <f>(E16-I16)/E16</f>
        <v>1</v>
      </c>
      <c r="AM16" s="78">
        <f>(E16-G16)/E16</f>
        <v>1</v>
      </c>
      <c r="AN16" s="78">
        <f>(Y16+S16)/D16</f>
        <v>0.8928571428571429</v>
      </c>
      <c r="AO16" s="78">
        <f>(AA16+U16)/E16</f>
        <v>0.84375</v>
      </c>
      <c r="AP16" s="78">
        <f>(AC16+W16)/F16</f>
        <v>0.83720930232558144</v>
      </c>
    </row>
    <row r="17" spans="1:42" ht="15.75" x14ac:dyDescent="0.25">
      <c r="A17" s="198"/>
      <c r="B17" s="198"/>
      <c r="C17" s="73" t="s">
        <v>20</v>
      </c>
      <c r="D17" s="8">
        <v>56</v>
      </c>
      <c r="E17" s="8">
        <f t="shared" si="0"/>
        <v>32</v>
      </c>
      <c r="F17" s="8">
        <v>43</v>
      </c>
      <c r="G17" s="49">
        <v>0</v>
      </c>
      <c r="H17" s="74">
        <f t="shared" ref="H17:H29" si="1">G17*100%/D17</f>
        <v>0</v>
      </c>
      <c r="I17" s="49">
        <v>0</v>
      </c>
      <c r="J17" s="79">
        <f t="shared" ref="J17:J31" si="2">I17*100%/E17</f>
        <v>0</v>
      </c>
      <c r="K17" s="49">
        <v>1</v>
      </c>
      <c r="L17" s="49">
        <f t="shared" ref="L17:L31" si="3">K17*100%/F17</f>
        <v>2.3255813953488372E-2</v>
      </c>
      <c r="M17" s="27">
        <v>15</v>
      </c>
      <c r="N17" s="75">
        <f t="shared" ref="N17:N31" si="4">M17*100%/D17</f>
        <v>0.26785714285714285</v>
      </c>
      <c r="O17" s="27">
        <v>8</v>
      </c>
      <c r="P17" s="80">
        <f t="shared" ref="P17:P31" si="5">O17*100%/E17</f>
        <v>0.25</v>
      </c>
      <c r="Q17" s="27">
        <v>1</v>
      </c>
      <c r="R17" s="27">
        <f t="shared" ref="R17:R31" si="6">Q17*100%/F17</f>
        <v>2.3255813953488372E-2</v>
      </c>
      <c r="S17" s="84">
        <v>35</v>
      </c>
      <c r="T17" s="76">
        <f t="shared" ref="T17:T31" si="7">S17*100%/D17</f>
        <v>0.625</v>
      </c>
      <c r="U17" s="29">
        <v>21</v>
      </c>
      <c r="V17" s="76">
        <f t="shared" ref="V17:V31" si="8">U17*100%/E17</f>
        <v>0.65625</v>
      </c>
      <c r="W17" s="156">
        <v>32</v>
      </c>
      <c r="X17" s="81">
        <f t="shared" ref="X17:X33" si="9">W17*100%/F17</f>
        <v>0.7441860465116279</v>
      </c>
      <c r="Y17" s="82">
        <v>6</v>
      </c>
      <c r="Z17" s="77">
        <f t="shared" ref="Z17:Z33" si="10">Y17*100%/D17</f>
        <v>0.10714285714285714</v>
      </c>
      <c r="AA17" s="28">
        <v>3</v>
      </c>
      <c r="AB17" s="77">
        <f t="shared" ref="AB17:AB33" si="11">AA17*100%/E17</f>
        <v>9.375E-2</v>
      </c>
      <c r="AC17" s="28">
        <v>10</v>
      </c>
      <c r="AD17" s="77">
        <f t="shared" ref="AD17:AD33" si="12">AC17/F17</f>
        <v>0.23255813953488372</v>
      </c>
      <c r="AE17" s="87">
        <v>17</v>
      </c>
      <c r="AF17" s="87">
        <v>16</v>
      </c>
      <c r="AG17" s="87">
        <v>18.5</v>
      </c>
      <c r="AH17" s="88">
        <v>3.84</v>
      </c>
      <c r="AI17" s="88">
        <v>3.84</v>
      </c>
      <c r="AJ17" s="88">
        <v>4.21</v>
      </c>
      <c r="AK17" s="78">
        <f t="shared" ref="AK17:AK33" si="13">(D17-G17)/D17</f>
        <v>1</v>
      </c>
      <c r="AL17" s="78">
        <f t="shared" ref="AL17:AL33" si="14">(E17-I17)/E17</f>
        <v>1</v>
      </c>
      <c r="AM17" s="78">
        <f t="shared" ref="AM17:AM33" si="15">(E17-G17)/E17</f>
        <v>1</v>
      </c>
      <c r="AN17" s="78">
        <f t="shared" ref="AN17:AN32" si="16">(Y17+S17)/D17</f>
        <v>0.7321428571428571</v>
      </c>
      <c r="AO17" s="78">
        <f t="shared" ref="AO17:AO33" si="17">(AA17+U17)/E17</f>
        <v>0.75</v>
      </c>
      <c r="AP17" s="78">
        <f t="shared" ref="AP17:AP33" si="18">(AC17+W17)/F17</f>
        <v>0.97674418604651159</v>
      </c>
    </row>
    <row r="18" spans="1:42" ht="15.75" x14ac:dyDescent="0.25">
      <c r="A18" s="197">
        <v>2</v>
      </c>
      <c r="B18" s="199" t="s">
        <v>2</v>
      </c>
      <c r="C18" s="73" t="s">
        <v>21</v>
      </c>
      <c r="D18" s="8">
        <v>68</v>
      </c>
      <c r="E18" s="8">
        <f t="shared" si="0"/>
        <v>74</v>
      </c>
      <c r="F18" s="8">
        <v>56</v>
      </c>
      <c r="G18" s="49">
        <v>1</v>
      </c>
      <c r="H18" s="74">
        <f t="shared" si="1"/>
        <v>1.4705882352941176E-2</v>
      </c>
      <c r="I18" s="49">
        <v>0</v>
      </c>
      <c r="J18" s="79">
        <f t="shared" si="2"/>
        <v>0</v>
      </c>
      <c r="K18" s="49">
        <v>1</v>
      </c>
      <c r="L18" s="49">
        <f t="shared" si="3"/>
        <v>1.7857142857142856E-2</v>
      </c>
      <c r="M18" s="27">
        <v>24</v>
      </c>
      <c r="N18" s="75">
        <f t="shared" si="4"/>
        <v>0.35294117647058826</v>
      </c>
      <c r="O18" s="27">
        <v>19</v>
      </c>
      <c r="P18" s="80">
        <f t="shared" si="5"/>
        <v>0.25675675675675674</v>
      </c>
      <c r="Q18" s="27">
        <v>15</v>
      </c>
      <c r="R18" s="27">
        <f t="shared" si="6"/>
        <v>0.26785714285714285</v>
      </c>
      <c r="S18" s="84">
        <v>33</v>
      </c>
      <c r="T18" s="76">
        <f t="shared" si="7"/>
        <v>0.48529411764705882</v>
      </c>
      <c r="U18" s="29">
        <v>30</v>
      </c>
      <c r="V18" s="76">
        <f t="shared" si="8"/>
        <v>0.40540540540540543</v>
      </c>
      <c r="W18" s="156">
        <v>23</v>
      </c>
      <c r="X18" s="81">
        <f t="shared" si="9"/>
        <v>0.4107142857142857</v>
      </c>
      <c r="Y18" s="82">
        <v>10</v>
      </c>
      <c r="Z18" s="77">
        <f t="shared" si="10"/>
        <v>0.14705882352941177</v>
      </c>
      <c r="AA18" s="28">
        <v>25</v>
      </c>
      <c r="AB18" s="77">
        <f t="shared" si="11"/>
        <v>0.33783783783783783</v>
      </c>
      <c r="AC18" s="28">
        <v>17</v>
      </c>
      <c r="AD18" s="77">
        <f t="shared" si="12"/>
        <v>0.30357142857142855</v>
      </c>
      <c r="AE18" s="87">
        <v>25</v>
      </c>
      <c r="AF18" s="87">
        <v>27</v>
      </c>
      <c r="AG18" s="87">
        <v>28</v>
      </c>
      <c r="AH18" s="88">
        <v>3.76</v>
      </c>
      <c r="AI18" s="88">
        <v>4.08</v>
      </c>
      <c r="AJ18" s="88">
        <v>4</v>
      </c>
      <c r="AK18" s="78">
        <f t="shared" si="13"/>
        <v>0.98529411764705888</v>
      </c>
      <c r="AL18" s="78">
        <f t="shared" si="14"/>
        <v>1</v>
      </c>
      <c r="AM18" s="78">
        <f>(E18-G18)/E18</f>
        <v>0.98648648648648651</v>
      </c>
      <c r="AN18" s="78">
        <f t="shared" si="16"/>
        <v>0.63235294117647056</v>
      </c>
      <c r="AO18" s="78">
        <f t="shared" si="17"/>
        <v>0.7432432432432432</v>
      </c>
      <c r="AP18" s="78">
        <f t="shared" si="18"/>
        <v>0.7142857142857143</v>
      </c>
    </row>
    <row r="19" spans="1:42" ht="15.75" x14ac:dyDescent="0.25">
      <c r="A19" s="198"/>
      <c r="B19" s="200"/>
      <c r="C19" s="73" t="s">
        <v>20</v>
      </c>
      <c r="D19" s="8">
        <v>68</v>
      </c>
      <c r="E19" s="8">
        <f t="shared" si="0"/>
        <v>74</v>
      </c>
      <c r="F19" s="8">
        <v>56</v>
      </c>
      <c r="G19" s="49">
        <v>2</v>
      </c>
      <c r="H19" s="74">
        <f t="shared" si="1"/>
        <v>2.9411764705882353E-2</v>
      </c>
      <c r="I19" s="49">
        <v>2</v>
      </c>
      <c r="J19" s="79">
        <f t="shared" si="2"/>
        <v>2.7027027027027029E-2</v>
      </c>
      <c r="K19" s="49">
        <v>1</v>
      </c>
      <c r="L19" s="49">
        <f t="shared" si="3"/>
        <v>1.7857142857142856E-2</v>
      </c>
      <c r="M19" s="27">
        <v>35</v>
      </c>
      <c r="N19" s="75">
        <f t="shared" si="4"/>
        <v>0.51470588235294112</v>
      </c>
      <c r="O19" s="27">
        <v>24</v>
      </c>
      <c r="P19" s="80">
        <f t="shared" si="5"/>
        <v>0.32432432432432434</v>
      </c>
      <c r="Q19" s="27">
        <v>16</v>
      </c>
      <c r="R19" s="27">
        <f t="shared" si="6"/>
        <v>0.2857142857142857</v>
      </c>
      <c r="S19" s="84">
        <v>30</v>
      </c>
      <c r="T19" s="76">
        <f t="shared" si="7"/>
        <v>0.44117647058823528</v>
      </c>
      <c r="U19" s="29">
        <v>44</v>
      </c>
      <c r="V19" s="76">
        <f t="shared" si="8"/>
        <v>0.59459459459459463</v>
      </c>
      <c r="W19" s="156">
        <v>36</v>
      </c>
      <c r="X19" s="81">
        <f t="shared" si="9"/>
        <v>0.6428571428571429</v>
      </c>
      <c r="Y19" s="82">
        <v>1</v>
      </c>
      <c r="Z19" s="77">
        <f t="shared" si="10"/>
        <v>1.4705882352941176E-2</v>
      </c>
      <c r="AA19" s="28">
        <v>4</v>
      </c>
      <c r="AB19" s="77">
        <f t="shared" si="11"/>
        <v>5.4054054054054057E-2</v>
      </c>
      <c r="AC19" s="28">
        <v>3</v>
      </c>
      <c r="AD19" s="77">
        <f t="shared" si="12"/>
        <v>5.3571428571428568E-2</v>
      </c>
      <c r="AE19" s="87">
        <v>13</v>
      </c>
      <c r="AF19" s="87">
        <v>14</v>
      </c>
      <c r="AG19" s="87">
        <v>15.5</v>
      </c>
      <c r="AH19" s="88">
        <v>3.35</v>
      </c>
      <c r="AI19" s="88">
        <v>3.68</v>
      </c>
      <c r="AJ19" s="88">
        <v>3.73</v>
      </c>
      <c r="AK19" s="78">
        <f t="shared" si="13"/>
        <v>0.97058823529411764</v>
      </c>
      <c r="AL19" s="78">
        <f t="shared" si="14"/>
        <v>0.97297297297297303</v>
      </c>
      <c r="AM19" s="78">
        <f t="shared" si="15"/>
        <v>0.97297297297297303</v>
      </c>
      <c r="AN19" s="78">
        <f t="shared" si="16"/>
        <v>0.45588235294117646</v>
      </c>
      <c r="AO19" s="78">
        <f t="shared" si="17"/>
        <v>0.64864864864864868</v>
      </c>
      <c r="AP19" s="78">
        <f t="shared" si="18"/>
        <v>0.6964285714285714</v>
      </c>
    </row>
    <row r="20" spans="1:42" ht="15.75" x14ac:dyDescent="0.25">
      <c r="A20" s="197">
        <v>3</v>
      </c>
      <c r="B20" s="199" t="s">
        <v>3</v>
      </c>
      <c r="C20" s="73" t="s">
        <v>21</v>
      </c>
      <c r="D20" s="8">
        <v>40</v>
      </c>
      <c r="E20" s="8">
        <f t="shared" si="0"/>
        <v>46</v>
      </c>
      <c r="F20" s="8">
        <v>62</v>
      </c>
      <c r="G20" s="49">
        <v>0</v>
      </c>
      <c r="H20" s="74">
        <f t="shared" si="1"/>
        <v>0</v>
      </c>
      <c r="I20" s="49">
        <v>1</v>
      </c>
      <c r="J20" s="79">
        <f t="shared" si="2"/>
        <v>2.1739130434782608E-2</v>
      </c>
      <c r="K20" s="49">
        <v>0</v>
      </c>
      <c r="L20" s="49">
        <f t="shared" si="3"/>
        <v>0</v>
      </c>
      <c r="M20" s="27">
        <v>20</v>
      </c>
      <c r="N20" s="75">
        <f t="shared" si="4"/>
        <v>0.5</v>
      </c>
      <c r="O20" s="27">
        <v>14</v>
      </c>
      <c r="P20" s="80">
        <f t="shared" si="5"/>
        <v>0.30434782608695654</v>
      </c>
      <c r="Q20" s="27">
        <v>18</v>
      </c>
      <c r="R20" s="27">
        <f t="shared" si="6"/>
        <v>0.29032258064516131</v>
      </c>
      <c r="S20" s="84">
        <v>13</v>
      </c>
      <c r="T20" s="76">
        <f t="shared" si="7"/>
        <v>0.32500000000000001</v>
      </c>
      <c r="U20" s="29">
        <v>14</v>
      </c>
      <c r="V20" s="76">
        <f t="shared" si="8"/>
        <v>0.30434782608695654</v>
      </c>
      <c r="W20" s="156">
        <v>23</v>
      </c>
      <c r="X20" s="81">
        <f t="shared" si="9"/>
        <v>0.37096774193548387</v>
      </c>
      <c r="Y20" s="82">
        <v>7</v>
      </c>
      <c r="Z20" s="77">
        <f t="shared" si="10"/>
        <v>0.17499999999999999</v>
      </c>
      <c r="AA20" s="28">
        <v>17</v>
      </c>
      <c r="AB20" s="77">
        <f t="shared" si="11"/>
        <v>0.36956521739130432</v>
      </c>
      <c r="AC20" s="28">
        <v>21</v>
      </c>
      <c r="AD20" s="77">
        <f t="shared" si="12"/>
        <v>0.33870967741935482</v>
      </c>
      <c r="AE20" s="87">
        <v>23</v>
      </c>
      <c r="AF20" s="87">
        <v>27</v>
      </c>
      <c r="AG20" s="87">
        <v>28.5</v>
      </c>
      <c r="AH20" s="88">
        <v>3.6</v>
      </c>
      <c r="AI20" s="88">
        <v>4.0199999999999996</v>
      </c>
      <c r="AJ20" s="88">
        <v>4.05</v>
      </c>
      <c r="AK20" s="78">
        <f t="shared" si="13"/>
        <v>1</v>
      </c>
      <c r="AL20" s="78">
        <f t="shared" si="14"/>
        <v>0.97826086956521741</v>
      </c>
      <c r="AM20" s="78">
        <f t="shared" si="15"/>
        <v>1</v>
      </c>
      <c r="AN20" s="78">
        <f t="shared" si="16"/>
        <v>0.5</v>
      </c>
      <c r="AO20" s="78">
        <f t="shared" si="17"/>
        <v>0.67391304347826086</v>
      </c>
      <c r="AP20" s="78">
        <f t="shared" si="18"/>
        <v>0.70967741935483875</v>
      </c>
    </row>
    <row r="21" spans="1:42" ht="15.75" x14ac:dyDescent="0.25">
      <c r="A21" s="198"/>
      <c r="B21" s="200"/>
      <c r="C21" s="73" t="s">
        <v>20</v>
      </c>
      <c r="D21" s="8">
        <v>40</v>
      </c>
      <c r="E21" s="8">
        <f t="shared" si="0"/>
        <v>46</v>
      </c>
      <c r="F21" s="8">
        <v>62</v>
      </c>
      <c r="G21" s="49">
        <v>0</v>
      </c>
      <c r="H21" s="74">
        <f t="shared" si="1"/>
        <v>0</v>
      </c>
      <c r="I21" s="49">
        <v>2</v>
      </c>
      <c r="J21" s="79">
        <f t="shared" si="2"/>
        <v>4.3478260869565216E-2</v>
      </c>
      <c r="K21" s="49">
        <v>0</v>
      </c>
      <c r="L21" s="49">
        <f t="shared" si="3"/>
        <v>0</v>
      </c>
      <c r="M21" s="27">
        <v>22</v>
      </c>
      <c r="N21" s="75">
        <f t="shared" si="4"/>
        <v>0.55000000000000004</v>
      </c>
      <c r="O21" s="27">
        <v>18</v>
      </c>
      <c r="P21" s="80">
        <f t="shared" si="5"/>
        <v>0.39130434782608697</v>
      </c>
      <c r="Q21" s="27">
        <v>17</v>
      </c>
      <c r="R21" s="27">
        <f t="shared" si="6"/>
        <v>0.27419354838709675</v>
      </c>
      <c r="S21" s="84">
        <v>17</v>
      </c>
      <c r="T21" s="76">
        <f t="shared" si="7"/>
        <v>0.42499999999999999</v>
      </c>
      <c r="U21" s="29">
        <v>22</v>
      </c>
      <c r="V21" s="76">
        <f t="shared" si="8"/>
        <v>0.47826086956521741</v>
      </c>
      <c r="W21" s="156">
        <v>39</v>
      </c>
      <c r="X21" s="81">
        <f t="shared" si="9"/>
        <v>0.62903225806451613</v>
      </c>
      <c r="Y21" s="82">
        <v>1</v>
      </c>
      <c r="Z21" s="77">
        <f t="shared" si="10"/>
        <v>2.5000000000000001E-2</v>
      </c>
      <c r="AA21" s="28">
        <v>4</v>
      </c>
      <c r="AB21" s="77">
        <f t="shared" si="11"/>
        <v>8.6956521739130432E-2</v>
      </c>
      <c r="AC21" s="28">
        <v>6</v>
      </c>
      <c r="AD21" s="77">
        <f t="shared" si="12"/>
        <v>9.6774193548387094E-2</v>
      </c>
      <c r="AE21" s="87">
        <v>14</v>
      </c>
      <c r="AF21" s="87">
        <v>14</v>
      </c>
      <c r="AG21" s="87">
        <v>15.5</v>
      </c>
      <c r="AH21" s="88">
        <v>3.35</v>
      </c>
      <c r="AI21" s="88">
        <v>3.61</v>
      </c>
      <c r="AJ21" s="88">
        <v>3.82</v>
      </c>
      <c r="AK21" s="78">
        <f t="shared" si="13"/>
        <v>1</v>
      </c>
      <c r="AL21" s="78">
        <f t="shared" si="14"/>
        <v>0.95652173913043481</v>
      </c>
      <c r="AM21" s="78">
        <f t="shared" si="15"/>
        <v>1</v>
      </c>
      <c r="AN21" s="78">
        <f t="shared" si="16"/>
        <v>0.45</v>
      </c>
      <c r="AO21" s="78">
        <f t="shared" si="17"/>
        <v>0.56521739130434778</v>
      </c>
      <c r="AP21" s="78">
        <f t="shared" si="18"/>
        <v>0.72580645161290325</v>
      </c>
    </row>
    <row r="22" spans="1:42" ht="15.75" x14ac:dyDescent="0.25">
      <c r="A22" s="197">
        <v>4</v>
      </c>
      <c r="B22" s="199" t="s">
        <v>4</v>
      </c>
      <c r="C22" s="73" t="s">
        <v>21</v>
      </c>
      <c r="D22" s="8">
        <v>83</v>
      </c>
      <c r="E22" s="8">
        <f t="shared" si="0"/>
        <v>62</v>
      </c>
      <c r="F22" s="8">
        <v>75</v>
      </c>
      <c r="G22" s="49">
        <v>0</v>
      </c>
      <c r="H22" s="74">
        <f t="shared" si="1"/>
        <v>0</v>
      </c>
      <c r="I22" s="49">
        <v>0</v>
      </c>
      <c r="J22" s="79">
        <f t="shared" si="2"/>
        <v>0</v>
      </c>
      <c r="K22" s="49">
        <v>0</v>
      </c>
      <c r="L22" s="49">
        <f t="shared" si="3"/>
        <v>0</v>
      </c>
      <c r="M22" s="27">
        <v>35</v>
      </c>
      <c r="N22" s="75">
        <f t="shared" si="4"/>
        <v>0.42168674698795183</v>
      </c>
      <c r="O22" s="27">
        <v>17</v>
      </c>
      <c r="P22" s="80">
        <f t="shared" si="5"/>
        <v>0.27419354838709675</v>
      </c>
      <c r="Q22" s="27">
        <v>17</v>
      </c>
      <c r="R22" s="27">
        <f t="shared" si="6"/>
        <v>0.22666666666666666</v>
      </c>
      <c r="S22" s="84">
        <v>33</v>
      </c>
      <c r="T22" s="76">
        <f t="shared" si="7"/>
        <v>0.39759036144578314</v>
      </c>
      <c r="U22" s="29">
        <v>23</v>
      </c>
      <c r="V22" s="76">
        <f t="shared" si="8"/>
        <v>0.37096774193548387</v>
      </c>
      <c r="W22" s="156">
        <v>30</v>
      </c>
      <c r="X22" s="81">
        <f t="shared" si="9"/>
        <v>0.4</v>
      </c>
      <c r="Y22" s="82">
        <v>15</v>
      </c>
      <c r="Z22" s="77">
        <f t="shared" si="10"/>
        <v>0.18072289156626506</v>
      </c>
      <c r="AA22" s="28">
        <v>22</v>
      </c>
      <c r="AB22" s="77">
        <f t="shared" si="11"/>
        <v>0.35483870967741937</v>
      </c>
      <c r="AC22" s="28">
        <v>28</v>
      </c>
      <c r="AD22" s="77">
        <f t="shared" si="12"/>
        <v>0.37333333333333335</v>
      </c>
      <c r="AE22" s="87">
        <v>25</v>
      </c>
      <c r="AF22" s="87">
        <v>28</v>
      </c>
      <c r="AG22" s="87">
        <v>29</v>
      </c>
      <c r="AH22" s="88">
        <v>3.76</v>
      </c>
      <c r="AI22" s="88">
        <v>4.08</v>
      </c>
      <c r="AJ22" s="88">
        <v>4.1500000000000004</v>
      </c>
      <c r="AK22" s="78">
        <f t="shared" si="13"/>
        <v>1</v>
      </c>
      <c r="AL22" s="78">
        <f t="shared" si="14"/>
        <v>1</v>
      </c>
      <c r="AM22" s="78">
        <f t="shared" si="15"/>
        <v>1</v>
      </c>
      <c r="AN22" s="78">
        <f t="shared" si="16"/>
        <v>0.57831325301204817</v>
      </c>
      <c r="AO22" s="78">
        <f t="shared" si="17"/>
        <v>0.72580645161290325</v>
      </c>
      <c r="AP22" s="78">
        <f t="shared" si="18"/>
        <v>0.77333333333333332</v>
      </c>
    </row>
    <row r="23" spans="1:42" ht="15.75" x14ac:dyDescent="0.25">
      <c r="A23" s="198"/>
      <c r="B23" s="200"/>
      <c r="C23" s="73" t="s">
        <v>20</v>
      </c>
      <c r="D23" s="8">
        <v>83</v>
      </c>
      <c r="E23" s="8">
        <f t="shared" si="0"/>
        <v>64</v>
      </c>
      <c r="F23" s="8">
        <v>75</v>
      </c>
      <c r="G23" s="49">
        <v>0</v>
      </c>
      <c r="H23" s="74">
        <f t="shared" si="1"/>
        <v>0</v>
      </c>
      <c r="I23" s="49">
        <v>2</v>
      </c>
      <c r="J23" s="79">
        <f t="shared" si="2"/>
        <v>3.125E-2</v>
      </c>
      <c r="K23" s="49">
        <v>0</v>
      </c>
      <c r="L23" s="49">
        <f t="shared" si="3"/>
        <v>0</v>
      </c>
      <c r="M23" s="27">
        <v>49</v>
      </c>
      <c r="N23" s="75">
        <f t="shared" si="4"/>
        <v>0.59036144578313254</v>
      </c>
      <c r="O23" s="27">
        <v>18</v>
      </c>
      <c r="P23" s="80">
        <f t="shared" si="5"/>
        <v>0.28125</v>
      </c>
      <c r="Q23" s="27">
        <v>22</v>
      </c>
      <c r="R23" s="27">
        <f t="shared" si="6"/>
        <v>0.29333333333333333</v>
      </c>
      <c r="S23" s="84">
        <v>30</v>
      </c>
      <c r="T23" s="76">
        <f t="shared" si="7"/>
        <v>0.36144578313253012</v>
      </c>
      <c r="U23" s="29">
        <v>37</v>
      </c>
      <c r="V23" s="76">
        <f t="shared" si="8"/>
        <v>0.578125</v>
      </c>
      <c r="W23" s="156">
        <v>46</v>
      </c>
      <c r="X23" s="81">
        <f t="shared" si="9"/>
        <v>0.61333333333333329</v>
      </c>
      <c r="Y23" s="82">
        <v>3</v>
      </c>
      <c r="Z23" s="77">
        <f t="shared" si="10"/>
        <v>3.614457831325301E-2</v>
      </c>
      <c r="AA23" s="28">
        <v>7</v>
      </c>
      <c r="AB23" s="77">
        <f t="shared" si="11"/>
        <v>0.109375</v>
      </c>
      <c r="AC23" s="28">
        <v>7</v>
      </c>
      <c r="AD23" s="77">
        <f t="shared" si="12"/>
        <v>9.3333333333333338E-2</v>
      </c>
      <c r="AE23" s="87">
        <v>13</v>
      </c>
      <c r="AF23" s="87">
        <v>13</v>
      </c>
      <c r="AG23" s="87">
        <v>15.5</v>
      </c>
      <c r="AH23" s="88">
        <v>3.33</v>
      </c>
      <c r="AI23" s="88">
        <v>3.77</v>
      </c>
      <c r="AJ23" s="88">
        <v>3.8</v>
      </c>
      <c r="AK23" s="78">
        <f t="shared" si="13"/>
        <v>1</v>
      </c>
      <c r="AL23" s="78">
        <f t="shared" si="14"/>
        <v>0.96875</v>
      </c>
      <c r="AM23" s="78">
        <f t="shared" si="15"/>
        <v>1</v>
      </c>
      <c r="AN23" s="78">
        <f t="shared" si="16"/>
        <v>0.39759036144578314</v>
      </c>
      <c r="AO23" s="78">
        <f t="shared" si="17"/>
        <v>0.6875</v>
      </c>
      <c r="AP23" s="78">
        <f t="shared" si="18"/>
        <v>0.70666666666666667</v>
      </c>
    </row>
    <row r="24" spans="1:42" ht="15.75" x14ac:dyDescent="0.25">
      <c r="A24" s="197">
        <v>5</v>
      </c>
      <c r="B24" s="199" t="s">
        <v>5</v>
      </c>
      <c r="C24" s="73" t="s">
        <v>21</v>
      </c>
      <c r="D24" s="8">
        <v>66</v>
      </c>
      <c r="E24" s="8">
        <f t="shared" si="0"/>
        <v>71</v>
      </c>
      <c r="F24" s="8">
        <v>80</v>
      </c>
      <c r="G24" s="49">
        <v>1</v>
      </c>
      <c r="H24" s="74">
        <f t="shared" si="1"/>
        <v>1.5151515151515152E-2</v>
      </c>
      <c r="I24" s="49">
        <v>0</v>
      </c>
      <c r="J24" s="79">
        <f t="shared" si="2"/>
        <v>0</v>
      </c>
      <c r="K24" s="49">
        <v>1</v>
      </c>
      <c r="L24" s="49">
        <f t="shared" si="3"/>
        <v>1.2500000000000001E-2</v>
      </c>
      <c r="M24" s="27">
        <v>37</v>
      </c>
      <c r="N24" s="75">
        <f t="shared" si="4"/>
        <v>0.56060606060606055</v>
      </c>
      <c r="O24" s="27">
        <v>20</v>
      </c>
      <c r="P24" s="80">
        <f t="shared" si="5"/>
        <v>0.28169014084507044</v>
      </c>
      <c r="Q24" s="27">
        <v>22</v>
      </c>
      <c r="R24" s="27">
        <f t="shared" si="6"/>
        <v>0.27500000000000002</v>
      </c>
      <c r="S24" s="84">
        <v>19</v>
      </c>
      <c r="T24" s="76">
        <f t="shared" si="7"/>
        <v>0.2878787878787879</v>
      </c>
      <c r="U24" s="29">
        <v>28</v>
      </c>
      <c r="V24" s="76">
        <f t="shared" si="8"/>
        <v>0.39436619718309857</v>
      </c>
      <c r="W24" s="156">
        <v>39</v>
      </c>
      <c r="X24" s="81">
        <f t="shared" si="9"/>
        <v>0.48749999999999999</v>
      </c>
      <c r="Y24" s="82">
        <v>9</v>
      </c>
      <c r="Z24" s="77">
        <f t="shared" si="10"/>
        <v>0.13636363636363635</v>
      </c>
      <c r="AA24" s="28">
        <v>23</v>
      </c>
      <c r="AB24" s="77">
        <f t="shared" si="11"/>
        <v>0.323943661971831</v>
      </c>
      <c r="AC24" s="28">
        <v>18</v>
      </c>
      <c r="AD24" s="77">
        <f t="shared" si="12"/>
        <v>0.22500000000000001</v>
      </c>
      <c r="AE24" s="87">
        <v>24</v>
      </c>
      <c r="AF24" s="87">
        <v>27</v>
      </c>
      <c r="AG24" s="87">
        <v>25.5</v>
      </c>
      <c r="AH24" s="88">
        <v>3.55</v>
      </c>
      <c r="AI24" s="88">
        <v>4.04</v>
      </c>
      <c r="AJ24" s="88">
        <v>3.93</v>
      </c>
      <c r="AK24" s="78">
        <f t="shared" si="13"/>
        <v>0.98484848484848486</v>
      </c>
      <c r="AL24" s="78">
        <f t="shared" si="14"/>
        <v>1</v>
      </c>
      <c r="AM24" s="78">
        <f t="shared" si="15"/>
        <v>0.9859154929577465</v>
      </c>
      <c r="AN24" s="78">
        <f t="shared" si="16"/>
        <v>0.42424242424242425</v>
      </c>
      <c r="AO24" s="78">
        <f t="shared" si="17"/>
        <v>0.71830985915492962</v>
      </c>
      <c r="AP24" s="78">
        <f t="shared" si="18"/>
        <v>0.71250000000000002</v>
      </c>
    </row>
    <row r="25" spans="1:42" ht="15.75" x14ac:dyDescent="0.25">
      <c r="A25" s="198"/>
      <c r="B25" s="200"/>
      <c r="C25" s="73" t="s">
        <v>20</v>
      </c>
      <c r="D25" s="8">
        <v>66</v>
      </c>
      <c r="E25" s="8">
        <f t="shared" si="0"/>
        <v>71</v>
      </c>
      <c r="F25" s="8">
        <v>80</v>
      </c>
      <c r="G25" s="49">
        <v>3</v>
      </c>
      <c r="H25" s="74">
        <f t="shared" si="1"/>
        <v>4.5454545454545456E-2</v>
      </c>
      <c r="I25" s="49">
        <v>2</v>
      </c>
      <c r="J25" s="79">
        <f t="shared" si="2"/>
        <v>2.8169014084507043E-2</v>
      </c>
      <c r="K25" s="49">
        <v>2</v>
      </c>
      <c r="L25" s="49">
        <f t="shared" si="3"/>
        <v>2.5000000000000001E-2</v>
      </c>
      <c r="M25" s="27">
        <v>49</v>
      </c>
      <c r="N25" s="75">
        <f t="shared" si="4"/>
        <v>0.74242424242424243</v>
      </c>
      <c r="O25" s="27">
        <v>42</v>
      </c>
      <c r="P25" s="80">
        <f t="shared" si="5"/>
        <v>0.59154929577464788</v>
      </c>
      <c r="Q25" s="27">
        <v>21</v>
      </c>
      <c r="R25" s="27">
        <f t="shared" si="6"/>
        <v>0.26250000000000001</v>
      </c>
      <c r="S25" s="84">
        <v>12</v>
      </c>
      <c r="T25" s="76">
        <f t="shared" si="7"/>
        <v>0.18181818181818182</v>
      </c>
      <c r="U25" s="29">
        <v>27</v>
      </c>
      <c r="V25" s="76">
        <f t="shared" si="8"/>
        <v>0.38028169014084506</v>
      </c>
      <c r="W25" s="156">
        <v>56</v>
      </c>
      <c r="X25" s="81">
        <f t="shared" si="9"/>
        <v>0.7</v>
      </c>
      <c r="Y25" s="82">
        <v>2</v>
      </c>
      <c r="Z25" s="77">
        <f t="shared" si="10"/>
        <v>3.0303030303030304E-2</v>
      </c>
      <c r="AA25" s="28">
        <v>0</v>
      </c>
      <c r="AB25" s="77">
        <f t="shared" si="11"/>
        <v>0</v>
      </c>
      <c r="AC25" s="28">
        <v>1</v>
      </c>
      <c r="AD25" s="77">
        <f t="shared" si="12"/>
        <v>1.2500000000000001E-2</v>
      </c>
      <c r="AE25" s="87">
        <v>12</v>
      </c>
      <c r="AF25" s="87">
        <v>11</v>
      </c>
      <c r="AG25" s="87">
        <v>14.5</v>
      </c>
      <c r="AH25" s="88">
        <v>3.03</v>
      </c>
      <c r="AI25" s="88">
        <v>3.35</v>
      </c>
      <c r="AJ25" s="88">
        <v>3.7</v>
      </c>
      <c r="AK25" s="78">
        <f t="shared" si="13"/>
        <v>0.95454545454545459</v>
      </c>
      <c r="AL25" s="78">
        <f t="shared" si="14"/>
        <v>0.971830985915493</v>
      </c>
      <c r="AM25" s="78">
        <f t="shared" si="15"/>
        <v>0.95774647887323938</v>
      </c>
      <c r="AN25" s="78">
        <f t="shared" si="16"/>
        <v>0.21212121212121213</v>
      </c>
      <c r="AO25" s="78">
        <f t="shared" si="17"/>
        <v>0.38028169014084506</v>
      </c>
      <c r="AP25" s="78">
        <f t="shared" si="18"/>
        <v>0.71250000000000002</v>
      </c>
    </row>
    <row r="26" spans="1:42" ht="15.75" x14ac:dyDescent="0.25">
      <c r="A26" s="197">
        <v>6</v>
      </c>
      <c r="B26" s="199" t="s">
        <v>6</v>
      </c>
      <c r="C26" s="73" t="s">
        <v>21</v>
      </c>
      <c r="D26" s="8">
        <v>15</v>
      </c>
      <c r="E26" s="8">
        <f t="shared" si="0"/>
        <v>14</v>
      </c>
      <c r="F26" s="8">
        <v>22</v>
      </c>
      <c r="G26" s="49">
        <v>4</v>
      </c>
      <c r="H26" s="74">
        <f t="shared" si="1"/>
        <v>0.26666666666666666</v>
      </c>
      <c r="I26" s="49">
        <v>0</v>
      </c>
      <c r="J26" s="79">
        <f t="shared" si="2"/>
        <v>0</v>
      </c>
      <c r="K26" s="49">
        <v>0</v>
      </c>
      <c r="L26" s="49">
        <f t="shared" si="3"/>
        <v>0</v>
      </c>
      <c r="M26" s="27">
        <v>6</v>
      </c>
      <c r="N26" s="75">
        <f t="shared" si="4"/>
        <v>0.4</v>
      </c>
      <c r="O26" s="27">
        <v>5</v>
      </c>
      <c r="P26" s="80">
        <f t="shared" si="5"/>
        <v>0.35714285714285715</v>
      </c>
      <c r="Q26" s="27">
        <v>10</v>
      </c>
      <c r="R26" s="27">
        <f t="shared" si="6"/>
        <v>0.45454545454545453</v>
      </c>
      <c r="S26" s="84">
        <v>5</v>
      </c>
      <c r="T26" s="76">
        <f t="shared" si="7"/>
        <v>0.33333333333333331</v>
      </c>
      <c r="U26" s="29">
        <v>7</v>
      </c>
      <c r="V26" s="76">
        <f t="shared" si="8"/>
        <v>0.5</v>
      </c>
      <c r="W26" s="156">
        <v>7</v>
      </c>
      <c r="X26" s="81">
        <f t="shared" si="9"/>
        <v>0.31818181818181818</v>
      </c>
      <c r="Y26" s="82">
        <v>0</v>
      </c>
      <c r="Z26" s="77">
        <f t="shared" si="10"/>
        <v>0</v>
      </c>
      <c r="AA26" s="28">
        <v>2</v>
      </c>
      <c r="AB26" s="77">
        <f t="shared" si="11"/>
        <v>0.14285714285714285</v>
      </c>
      <c r="AC26" s="28">
        <v>5</v>
      </c>
      <c r="AD26" s="77">
        <f t="shared" si="12"/>
        <v>0.22727272727272727</v>
      </c>
      <c r="AE26" s="87">
        <v>18</v>
      </c>
      <c r="AF26" s="87">
        <v>24</v>
      </c>
      <c r="AG26" s="87">
        <v>25</v>
      </c>
      <c r="AH26" s="88">
        <v>3</v>
      </c>
      <c r="AI26" s="88">
        <v>3.79</v>
      </c>
      <c r="AJ26" s="88">
        <v>3.77</v>
      </c>
      <c r="AK26" s="78">
        <f t="shared" si="13"/>
        <v>0.73333333333333328</v>
      </c>
      <c r="AL26" s="78">
        <f t="shared" si="14"/>
        <v>1</v>
      </c>
      <c r="AM26" s="78">
        <f t="shared" si="15"/>
        <v>0.7142857142857143</v>
      </c>
      <c r="AN26" s="78">
        <f t="shared" si="16"/>
        <v>0.33333333333333331</v>
      </c>
      <c r="AO26" s="78">
        <f t="shared" si="17"/>
        <v>0.6428571428571429</v>
      </c>
      <c r="AP26" s="78">
        <f t="shared" si="18"/>
        <v>0.54545454545454541</v>
      </c>
    </row>
    <row r="27" spans="1:42" ht="15.75" x14ac:dyDescent="0.25">
      <c r="A27" s="198"/>
      <c r="B27" s="200"/>
      <c r="C27" s="73" t="s">
        <v>20</v>
      </c>
      <c r="D27" s="8">
        <v>15</v>
      </c>
      <c r="E27" s="8">
        <f t="shared" si="0"/>
        <v>14</v>
      </c>
      <c r="F27" s="8">
        <v>22</v>
      </c>
      <c r="G27" s="49">
        <v>4</v>
      </c>
      <c r="H27" s="74">
        <f t="shared" si="1"/>
        <v>0.26666666666666666</v>
      </c>
      <c r="I27" s="49">
        <v>1</v>
      </c>
      <c r="J27" s="79">
        <f t="shared" si="2"/>
        <v>7.1428571428571425E-2</v>
      </c>
      <c r="K27" s="49">
        <v>0</v>
      </c>
      <c r="L27" s="49">
        <f t="shared" si="3"/>
        <v>0</v>
      </c>
      <c r="M27" s="27">
        <v>11</v>
      </c>
      <c r="N27" s="75">
        <f t="shared" si="4"/>
        <v>0.73333333333333328</v>
      </c>
      <c r="O27" s="27">
        <v>7</v>
      </c>
      <c r="P27" s="80">
        <f t="shared" si="5"/>
        <v>0.5</v>
      </c>
      <c r="Q27" s="27">
        <v>5</v>
      </c>
      <c r="R27" s="27">
        <f t="shared" si="6"/>
        <v>0.22727272727272727</v>
      </c>
      <c r="S27" s="84">
        <v>0</v>
      </c>
      <c r="T27" s="76">
        <f t="shared" si="7"/>
        <v>0</v>
      </c>
      <c r="U27" s="29">
        <v>6</v>
      </c>
      <c r="V27" s="76">
        <f t="shared" si="8"/>
        <v>0.42857142857142855</v>
      </c>
      <c r="W27" s="156">
        <v>17</v>
      </c>
      <c r="X27" s="81">
        <f t="shared" si="9"/>
        <v>0.77272727272727271</v>
      </c>
      <c r="Y27" s="82">
        <v>0</v>
      </c>
      <c r="Z27" s="77">
        <f t="shared" si="10"/>
        <v>0</v>
      </c>
      <c r="AA27" s="28">
        <v>0</v>
      </c>
      <c r="AB27" s="77">
        <f t="shared" si="11"/>
        <v>0</v>
      </c>
      <c r="AC27" s="28">
        <v>0</v>
      </c>
      <c r="AD27" s="77">
        <f t="shared" si="12"/>
        <v>0</v>
      </c>
      <c r="AE27" s="87">
        <v>9</v>
      </c>
      <c r="AF27" s="87">
        <v>12</v>
      </c>
      <c r="AG27" s="87">
        <v>17</v>
      </c>
      <c r="AH27" s="88">
        <v>2.67</v>
      </c>
      <c r="AI27" s="88">
        <v>3.36</v>
      </c>
      <c r="AJ27" s="88">
        <v>3.77</v>
      </c>
      <c r="AK27" s="78">
        <f t="shared" si="13"/>
        <v>0.73333333333333328</v>
      </c>
      <c r="AL27" s="78">
        <f t="shared" si="14"/>
        <v>0.9285714285714286</v>
      </c>
      <c r="AM27" s="78">
        <f t="shared" si="15"/>
        <v>0.7142857142857143</v>
      </c>
      <c r="AN27" s="78">
        <f t="shared" si="16"/>
        <v>0</v>
      </c>
      <c r="AO27" s="78">
        <f t="shared" si="17"/>
        <v>0.42857142857142855</v>
      </c>
      <c r="AP27" s="78">
        <f t="shared" si="18"/>
        <v>0.77272727272727271</v>
      </c>
    </row>
    <row r="28" spans="1:42" ht="15.75" x14ac:dyDescent="0.25">
      <c r="A28" s="197">
        <v>7</v>
      </c>
      <c r="B28" s="197" t="s">
        <v>7</v>
      </c>
      <c r="C28" s="73" t="s">
        <v>21</v>
      </c>
      <c r="D28" s="8">
        <v>41</v>
      </c>
      <c r="E28" s="8">
        <f t="shared" si="0"/>
        <v>43</v>
      </c>
      <c r="F28" s="8">
        <v>43</v>
      </c>
      <c r="G28" s="49">
        <v>9</v>
      </c>
      <c r="H28" s="74">
        <f t="shared" si="1"/>
        <v>0.21951219512195122</v>
      </c>
      <c r="I28" s="49">
        <v>1</v>
      </c>
      <c r="J28" s="79">
        <f t="shared" si="2"/>
        <v>2.3255813953488372E-2</v>
      </c>
      <c r="K28" s="49">
        <v>1</v>
      </c>
      <c r="L28" s="49">
        <f t="shared" si="3"/>
        <v>2.3255813953488372E-2</v>
      </c>
      <c r="M28" s="27">
        <v>21</v>
      </c>
      <c r="N28" s="75">
        <f t="shared" si="4"/>
        <v>0.51219512195121952</v>
      </c>
      <c r="O28" s="27">
        <v>15</v>
      </c>
      <c r="P28" s="80">
        <f t="shared" si="5"/>
        <v>0.34883720930232559</v>
      </c>
      <c r="Q28" s="27">
        <v>23</v>
      </c>
      <c r="R28" s="27">
        <f t="shared" si="6"/>
        <v>0.53488372093023251</v>
      </c>
      <c r="S28" s="84">
        <v>9</v>
      </c>
      <c r="T28" s="76">
        <f t="shared" si="7"/>
        <v>0.21951219512195122</v>
      </c>
      <c r="U28" s="29">
        <v>15</v>
      </c>
      <c r="V28" s="76">
        <f t="shared" si="8"/>
        <v>0.34883720930232559</v>
      </c>
      <c r="W28" s="156">
        <v>10</v>
      </c>
      <c r="X28" s="81">
        <f t="shared" si="9"/>
        <v>0.23255813953488372</v>
      </c>
      <c r="Y28" s="82">
        <v>2</v>
      </c>
      <c r="Z28" s="77">
        <f t="shared" si="10"/>
        <v>4.878048780487805E-2</v>
      </c>
      <c r="AA28" s="28">
        <v>12</v>
      </c>
      <c r="AB28" s="77">
        <f t="shared" si="11"/>
        <v>0.27906976744186046</v>
      </c>
      <c r="AC28" s="28">
        <v>9</v>
      </c>
      <c r="AD28" s="77">
        <f t="shared" si="12"/>
        <v>0.20930232558139536</v>
      </c>
      <c r="AE28" s="87">
        <v>18</v>
      </c>
      <c r="AF28" s="87">
        <v>24</v>
      </c>
      <c r="AG28" s="87">
        <v>24</v>
      </c>
      <c r="AH28" s="88">
        <v>3.1</v>
      </c>
      <c r="AI28" s="88">
        <v>3.88</v>
      </c>
      <c r="AJ28" s="88">
        <v>3.63</v>
      </c>
      <c r="AK28" s="78">
        <f>(D28-G28)/D28</f>
        <v>0.78048780487804881</v>
      </c>
      <c r="AL28" s="78">
        <f t="shared" si="14"/>
        <v>0.97674418604651159</v>
      </c>
      <c r="AM28" s="78">
        <f t="shared" si="15"/>
        <v>0.79069767441860461</v>
      </c>
      <c r="AN28" s="78">
        <f t="shared" si="16"/>
        <v>0.26829268292682928</v>
      </c>
      <c r="AO28" s="78">
        <f t="shared" si="17"/>
        <v>0.62790697674418605</v>
      </c>
      <c r="AP28" s="78">
        <f t="shared" si="18"/>
        <v>0.44186046511627908</v>
      </c>
    </row>
    <row r="29" spans="1:42" ht="15.75" x14ac:dyDescent="0.25">
      <c r="A29" s="198"/>
      <c r="B29" s="198"/>
      <c r="C29" s="73" t="s">
        <v>20</v>
      </c>
      <c r="D29" s="8">
        <v>41</v>
      </c>
      <c r="E29" s="8">
        <f t="shared" si="0"/>
        <v>43</v>
      </c>
      <c r="F29" s="8">
        <v>43</v>
      </c>
      <c r="G29" s="49">
        <v>11</v>
      </c>
      <c r="H29" s="74">
        <f t="shared" si="1"/>
        <v>0.26829268292682928</v>
      </c>
      <c r="I29" s="49">
        <v>1</v>
      </c>
      <c r="J29" s="79">
        <f t="shared" si="2"/>
        <v>2.3255813953488372E-2</v>
      </c>
      <c r="K29" s="49">
        <v>3</v>
      </c>
      <c r="L29" s="49">
        <f t="shared" si="3"/>
        <v>6.9767441860465115E-2</v>
      </c>
      <c r="M29" s="27">
        <v>27</v>
      </c>
      <c r="N29" s="75">
        <f t="shared" si="4"/>
        <v>0.65853658536585369</v>
      </c>
      <c r="O29" s="27">
        <v>19</v>
      </c>
      <c r="P29" s="80">
        <f t="shared" si="5"/>
        <v>0.44186046511627908</v>
      </c>
      <c r="Q29" s="27">
        <v>12</v>
      </c>
      <c r="R29" s="27">
        <f t="shared" si="6"/>
        <v>0.27906976744186046</v>
      </c>
      <c r="S29" s="84">
        <v>3</v>
      </c>
      <c r="T29" s="76">
        <f t="shared" si="7"/>
        <v>7.3170731707317069E-2</v>
      </c>
      <c r="U29" s="29">
        <v>20</v>
      </c>
      <c r="V29" s="76">
        <f t="shared" si="8"/>
        <v>0.46511627906976744</v>
      </c>
      <c r="W29" s="156">
        <v>28</v>
      </c>
      <c r="X29" s="81">
        <f t="shared" si="9"/>
        <v>0.65116279069767447</v>
      </c>
      <c r="Y29" s="82">
        <v>0</v>
      </c>
      <c r="Z29" s="77">
        <f t="shared" si="10"/>
        <v>0</v>
      </c>
      <c r="AA29" s="28">
        <v>3</v>
      </c>
      <c r="AB29" s="77">
        <f t="shared" si="11"/>
        <v>6.9767441860465115E-2</v>
      </c>
      <c r="AC29" s="28">
        <v>0</v>
      </c>
      <c r="AD29" s="77">
        <v>0</v>
      </c>
      <c r="AE29" s="87">
        <v>8</v>
      </c>
      <c r="AF29" s="87">
        <v>11</v>
      </c>
      <c r="AG29" s="87">
        <v>15</v>
      </c>
      <c r="AH29" s="88">
        <v>2.54</v>
      </c>
      <c r="AI29" s="88">
        <v>3.58</v>
      </c>
      <c r="AJ29" s="88">
        <v>3.58</v>
      </c>
      <c r="AK29" s="78">
        <f t="shared" si="13"/>
        <v>0.73170731707317072</v>
      </c>
      <c r="AL29" s="78">
        <f t="shared" si="14"/>
        <v>0.97674418604651159</v>
      </c>
      <c r="AM29" s="78">
        <f t="shared" si="15"/>
        <v>0.7441860465116279</v>
      </c>
      <c r="AN29" s="78">
        <f t="shared" si="16"/>
        <v>7.3170731707317069E-2</v>
      </c>
      <c r="AO29" s="78">
        <f t="shared" si="17"/>
        <v>0.53488372093023251</v>
      </c>
      <c r="AP29" s="78">
        <f t="shared" si="18"/>
        <v>0.65116279069767447</v>
      </c>
    </row>
    <row r="30" spans="1:42" ht="15.75" x14ac:dyDescent="0.25">
      <c r="A30" s="197">
        <v>8</v>
      </c>
      <c r="B30" s="197" t="s">
        <v>108</v>
      </c>
      <c r="C30" s="73" t="s">
        <v>21</v>
      </c>
      <c r="D30" s="8"/>
      <c r="E30" s="8">
        <f t="shared" si="0"/>
        <v>23</v>
      </c>
      <c r="F30" s="8">
        <v>47</v>
      </c>
      <c r="G30" s="49"/>
      <c r="H30" s="74"/>
      <c r="I30" s="49">
        <v>1</v>
      </c>
      <c r="J30" s="79">
        <f t="shared" si="2"/>
        <v>4.3478260869565216E-2</v>
      </c>
      <c r="K30" s="49">
        <v>0</v>
      </c>
      <c r="L30" s="49">
        <f t="shared" si="3"/>
        <v>0</v>
      </c>
      <c r="M30" s="27"/>
      <c r="N30" s="75" t="e">
        <f t="shared" si="4"/>
        <v>#DIV/0!</v>
      </c>
      <c r="O30" s="27">
        <v>10</v>
      </c>
      <c r="P30" s="80">
        <f t="shared" si="5"/>
        <v>0.43478260869565216</v>
      </c>
      <c r="Q30" s="27">
        <v>19</v>
      </c>
      <c r="R30" s="27">
        <f t="shared" si="6"/>
        <v>0.40425531914893614</v>
      </c>
      <c r="S30" s="84"/>
      <c r="T30" s="76" t="e">
        <f t="shared" si="7"/>
        <v>#DIV/0!</v>
      </c>
      <c r="U30" s="29">
        <v>6</v>
      </c>
      <c r="V30" s="76">
        <f t="shared" si="8"/>
        <v>0.2608695652173913</v>
      </c>
      <c r="W30" s="156">
        <v>20</v>
      </c>
      <c r="X30" s="81">
        <f t="shared" si="9"/>
        <v>0.42553191489361702</v>
      </c>
      <c r="Y30" s="82"/>
      <c r="Z30" s="77" t="e">
        <f t="shared" si="10"/>
        <v>#DIV/0!</v>
      </c>
      <c r="AA30" s="28">
        <v>6</v>
      </c>
      <c r="AB30" s="77">
        <f t="shared" si="11"/>
        <v>0.2608695652173913</v>
      </c>
      <c r="AC30" s="28">
        <v>8</v>
      </c>
      <c r="AD30" s="77">
        <f t="shared" si="12"/>
        <v>0.1702127659574468</v>
      </c>
      <c r="AE30" s="87"/>
      <c r="AF30" s="87">
        <v>26</v>
      </c>
      <c r="AG30" s="87">
        <v>24</v>
      </c>
      <c r="AH30" s="88"/>
      <c r="AI30" s="88">
        <v>3.74</v>
      </c>
      <c r="AJ30" s="88">
        <v>3.77</v>
      </c>
      <c r="AK30" s="78" t="e">
        <f t="shared" si="13"/>
        <v>#DIV/0!</v>
      </c>
      <c r="AL30" s="78">
        <f t="shared" si="14"/>
        <v>0.95652173913043481</v>
      </c>
      <c r="AM30" s="78">
        <f t="shared" si="15"/>
        <v>1</v>
      </c>
      <c r="AN30" s="78" t="e">
        <f t="shared" si="16"/>
        <v>#DIV/0!</v>
      </c>
      <c r="AO30" s="78">
        <f t="shared" si="17"/>
        <v>0.52173913043478259</v>
      </c>
      <c r="AP30" s="78">
        <f t="shared" si="18"/>
        <v>0.5957446808510638</v>
      </c>
    </row>
    <row r="31" spans="1:42" ht="15.75" x14ac:dyDescent="0.25">
      <c r="A31" s="198"/>
      <c r="B31" s="198"/>
      <c r="C31" s="73" t="s">
        <v>20</v>
      </c>
      <c r="D31" s="8"/>
      <c r="E31" s="8">
        <f t="shared" si="0"/>
        <v>23</v>
      </c>
      <c r="F31" s="8">
        <v>47</v>
      </c>
      <c r="G31" s="49"/>
      <c r="H31" s="74"/>
      <c r="I31" s="49">
        <v>1</v>
      </c>
      <c r="J31" s="79">
        <f t="shared" si="2"/>
        <v>4.3478260869565216E-2</v>
      </c>
      <c r="K31" s="49">
        <v>0</v>
      </c>
      <c r="L31" s="49">
        <f t="shared" si="3"/>
        <v>0</v>
      </c>
      <c r="M31" s="27"/>
      <c r="N31" s="75" t="e">
        <f t="shared" si="4"/>
        <v>#DIV/0!</v>
      </c>
      <c r="O31" s="27">
        <v>12</v>
      </c>
      <c r="P31" s="80">
        <f t="shared" si="5"/>
        <v>0.52173913043478259</v>
      </c>
      <c r="Q31" s="27">
        <v>14</v>
      </c>
      <c r="R31" s="27">
        <f t="shared" si="6"/>
        <v>0.2978723404255319</v>
      </c>
      <c r="S31" s="84"/>
      <c r="T31" s="76" t="e">
        <f t="shared" si="7"/>
        <v>#DIV/0!</v>
      </c>
      <c r="U31" s="29">
        <v>10</v>
      </c>
      <c r="V31" s="76">
        <f t="shared" si="8"/>
        <v>0.43478260869565216</v>
      </c>
      <c r="W31" s="156">
        <v>32</v>
      </c>
      <c r="X31" s="81">
        <f t="shared" si="9"/>
        <v>0.68085106382978722</v>
      </c>
      <c r="Y31" s="82"/>
      <c r="Z31" s="77" t="e">
        <f t="shared" si="10"/>
        <v>#DIV/0!</v>
      </c>
      <c r="AA31" s="28">
        <v>0</v>
      </c>
      <c r="AB31" s="77">
        <f t="shared" si="11"/>
        <v>0</v>
      </c>
      <c r="AC31" s="28">
        <v>1</v>
      </c>
      <c r="AD31" s="77">
        <f t="shared" si="12"/>
        <v>2.1276595744680851E-2</v>
      </c>
      <c r="AE31" s="87"/>
      <c r="AF31" s="87">
        <v>10</v>
      </c>
      <c r="AG31" s="87">
        <v>15</v>
      </c>
      <c r="AH31" s="88"/>
      <c r="AI31" s="88">
        <v>3.39</v>
      </c>
      <c r="AJ31" s="88">
        <v>3.72</v>
      </c>
      <c r="AK31" s="78" t="e">
        <f t="shared" si="13"/>
        <v>#DIV/0!</v>
      </c>
      <c r="AL31" s="78">
        <f t="shared" si="14"/>
        <v>0.95652173913043481</v>
      </c>
      <c r="AM31" s="78">
        <f t="shared" si="15"/>
        <v>1</v>
      </c>
      <c r="AN31" s="78" t="e">
        <f t="shared" si="16"/>
        <v>#DIV/0!</v>
      </c>
      <c r="AO31" s="78">
        <f t="shared" si="17"/>
        <v>0.43478260869565216</v>
      </c>
      <c r="AP31" s="78">
        <f t="shared" si="18"/>
        <v>0.7021276595744681</v>
      </c>
    </row>
    <row r="32" spans="1:42" ht="15.75" customHeight="1" x14ac:dyDescent="0.2">
      <c r="A32" s="193" t="s">
        <v>12</v>
      </c>
      <c r="B32" s="194"/>
      <c r="C32" s="73" t="s">
        <v>21</v>
      </c>
      <c r="D32" s="6">
        <f>SUM(D16,D18,D20,D22,D24,D26,D28)</f>
        <v>369</v>
      </c>
      <c r="E32" s="6">
        <f t="shared" ref="E32" si="19">SUM(E16,E18,E20,E22,E24,E26,E28)</f>
        <v>342</v>
      </c>
      <c r="F32" s="6">
        <f>SUM(F16,F18,F20,F22,F24,F26,F28+F30)</f>
        <v>428</v>
      </c>
      <c r="G32" s="26">
        <f>SUM(G16,G18,G20,G22,G24,G26,G28)</f>
        <v>15</v>
      </c>
      <c r="H32" s="74">
        <f>G32*100%/D32</f>
        <v>4.065040650406504E-2</v>
      </c>
      <c r="I32" s="26">
        <f>SUM(I16,I18,I20,I22,I24,I26,I28)</f>
        <v>2</v>
      </c>
      <c r="J32" s="74">
        <f>I32*100%/E32</f>
        <v>5.8479532163742687E-3</v>
      </c>
      <c r="K32" s="26">
        <f>SUM(K16,K18,K20,K22,K24,K26,K28)</f>
        <v>3</v>
      </c>
      <c r="L32" s="79">
        <f>J32*100%/F32</f>
        <v>1.3663442094332403E-5</v>
      </c>
      <c r="M32" s="27">
        <f>SUM(M16,M18,M20,M22,M24,M26,M28)</f>
        <v>149</v>
      </c>
      <c r="N32" s="75">
        <f>M32*100%/D32</f>
        <v>0.40379403794037938</v>
      </c>
      <c r="O32" s="27">
        <f>SUM(O17,O19,O21,O23,O25,O27,O29)</f>
        <v>136</v>
      </c>
      <c r="P32" s="80">
        <f>O32*100%/E32</f>
        <v>0.39766081871345027</v>
      </c>
      <c r="Q32" s="27">
        <f>SUM(Q17,Q19,Q21,Q23,Q25,Q27,Q29+Q31)</f>
        <v>108</v>
      </c>
      <c r="R32" s="80">
        <f>Q32*100%/F32</f>
        <v>0.25233644859813081</v>
      </c>
      <c r="S32" s="29">
        <f>SUM(S16,S18,S20,S22,S24,S26,S28)</f>
        <v>136</v>
      </c>
      <c r="T32" s="76">
        <f>S32*100%/F32</f>
        <v>0.31775700934579437</v>
      </c>
      <c r="U32" s="29">
        <f>SUM(U16,U18,U20,U22,U24,U26,U28)</f>
        <v>128</v>
      </c>
      <c r="V32" s="81">
        <f>U32*100%/E32</f>
        <v>0.3742690058479532</v>
      </c>
      <c r="W32" s="29">
        <f>SUM(W16+W18+W20+W22+W24+W26+W28+W30)</f>
        <v>167</v>
      </c>
      <c r="X32" s="81">
        <f>W32*100%/F32</f>
        <v>0.39018691588785048</v>
      </c>
      <c r="Y32" s="82">
        <f t="shared" ref="Y32" si="20">SUM(Y16,Y18,Y20,Y22,Y24,Y26,Y28)</f>
        <v>69</v>
      </c>
      <c r="Z32" s="77">
        <f>Y32*100%/D32</f>
        <v>0.18699186991869918</v>
      </c>
      <c r="AA32" s="82">
        <f>SUM(AA16,AA18,AA20,AA22,AA24,AA26,AA28)</f>
        <v>117</v>
      </c>
      <c r="AB32" s="77">
        <f t="shared" si="11"/>
        <v>0.34210526315789475</v>
      </c>
      <c r="AC32" s="82">
        <f>SUM(AC16,AC18,AC20,AC22,AC24,AC26,AC28,AC30)</f>
        <v>127</v>
      </c>
      <c r="AD32" s="77">
        <f t="shared" si="12"/>
        <v>0.29672897196261683</v>
      </c>
      <c r="AE32" s="5">
        <f>(AE16*D16+AE18*D18+AE20*D20+AE22*D22+AE24*D24+AE26*D26+AE28*D28)/D32</f>
        <v>23.845528455284551</v>
      </c>
      <c r="AF32" s="5">
        <f>(AF16*E16+AF18*E18+AF20*E20+AF22*E22+AF24*E24+AF26*E26+AF28*E28+AF30*E30)/E32</f>
        <v>28.616959064327485</v>
      </c>
      <c r="AG32" s="5">
        <f>(AG16*F16+AG18*F18+AG20*F20+AG22*F22+AG24*F24+AG26*F26+AG28*F28+AG30*F30)/F32</f>
        <v>26.885514018691588</v>
      </c>
      <c r="AH32" s="5">
        <f t="shared" ref="AH32:AJ33" si="21">(AH16*D16+AH18*D18+AH20*D20+AH22*D22+AH24*D24+AH26*D26+AH28*D28+AH30*D30)/D32</f>
        <v>3.6828184281842815</v>
      </c>
      <c r="AI32" s="5">
        <f t="shared" si="21"/>
        <v>4.302456140350877</v>
      </c>
      <c r="AJ32" s="5">
        <f t="shared" si="21"/>
        <v>3.9793457943925237</v>
      </c>
      <c r="AK32" s="78">
        <f t="shared" si="13"/>
        <v>0.95934959349593496</v>
      </c>
      <c r="AL32" s="78">
        <f t="shared" si="14"/>
        <v>0.99415204678362568</v>
      </c>
      <c r="AM32" s="78">
        <f t="shared" si="15"/>
        <v>0.95614035087719296</v>
      </c>
      <c r="AN32" s="78">
        <f t="shared" si="16"/>
        <v>0.55555555555555558</v>
      </c>
      <c r="AO32" s="78">
        <f t="shared" si="17"/>
        <v>0.716374269005848</v>
      </c>
      <c r="AP32" s="78">
        <f t="shared" si="18"/>
        <v>0.68691588785046731</v>
      </c>
    </row>
    <row r="33" spans="1:42" ht="15.75" x14ac:dyDescent="0.2">
      <c r="A33" s="195"/>
      <c r="B33" s="196"/>
      <c r="C33" s="73" t="s">
        <v>20</v>
      </c>
      <c r="D33" s="6">
        <f>SUM(D17,D19,D21,D23,D25,D27,D31)</f>
        <v>328</v>
      </c>
      <c r="E33" s="6">
        <f t="shared" ref="E33:F33" si="22">SUM(E17,E19,E21,E23,E25,E27,E31)</f>
        <v>324</v>
      </c>
      <c r="F33" s="6">
        <f t="shared" si="22"/>
        <v>385</v>
      </c>
      <c r="G33" s="26">
        <f>SUM(G17,G19,G21,G23,G25,G27,G31)</f>
        <v>9</v>
      </c>
      <c r="H33" s="74">
        <f>G33*100%/D33</f>
        <v>2.7439024390243903E-2</v>
      </c>
      <c r="I33" s="26">
        <f>SUM(I17,I19,I21,I23,I25,I27,I29)</f>
        <v>10</v>
      </c>
      <c r="J33" s="74">
        <f>I33*100%/E33</f>
        <v>3.0864197530864196E-2</v>
      </c>
      <c r="K33" s="26">
        <f>SUM(K17,K19,K21,K23,K25,K27,K31+K29)</f>
        <v>7</v>
      </c>
      <c r="L33" s="79">
        <f>J33*100%/F33</f>
        <v>8.0166746833413489E-5</v>
      </c>
      <c r="M33" s="27">
        <f>SUM(M17,M19,M21,M23,M25,M27,M29)</f>
        <v>208</v>
      </c>
      <c r="N33" s="75">
        <f>M33*100%/D33</f>
        <v>0.63414634146341464</v>
      </c>
      <c r="O33" s="27">
        <f>O17+O19+O21+O23+O25+O27+O29+O31</f>
        <v>148</v>
      </c>
      <c r="P33" s="80">
        <f>O33*100%/E33</f>
        <v>0.4567901234567901</v>
      </c>
      <c r="Q33" s="27">
        <f t="shared" ref="Q33" si="23">SUM(Q18,Q20,Q22,Q24,Q26,Q28,Q30)</f>
        <v>124</v>
      </c>
      <c r="R33" s="80">
        <f>Q33*100%/F33</f>
        <v>0.32207792207792207</v>
      </c>
      <c r="S33" s="29">
        <f>SUM(S17,S19,S21,S23,S25,S27,S31)</f>
        <v>124</v>
      </c>
      <c r="T33" s="76">
        <f>S33*100%/F33</f>
        <v>0.32207792207792207</v>
      </c>
      <c r="U33" s="29">
        <f>SUM(U17,U19,U21,U23,U25,U27,U29)</f>
        <v>177</v>
      </c>
      <c r="V33" s="81">
        <f>U33*100%/E33</f>
        <v>0.54629629629629628</v>
      </c>
      <c r="W33" s="29">
        <f>SUM(W17+W19+W21+W23+W25+W27+W29+W31)</f>
        <v>286</v>
      </c>
      <c r="X33" s="81">
        <f t="shared" si="9"/>
        <v>0.74285714285714288</v>
      </c>
      <c r="Y33" s="82">
        <f t="shared" ref="Y33" si="24">SUM(Y17,Y19,Y21,Y23,Y25,Y27,Y31)</f>
        <v>13</v>
      </c>
      <c r="Z33" s="77">
        <f t="shared" si="10"/>
        <v>3.9634146341463415E-2</v>
      </c>
      <c r="AA33" s="82">
        <f>SUM(AA17,AA19,AA21,AA23,AA25,AA27,AA31)</f>
        <v>18</v>
      </c>
      <c r="AB33" s="77">
        <f t="shared" si="11"/>
        <v>5.5555555555555552E-2</v>
      </c>
      <c r="AC33" s="82">
        <f>SUM(AC17,AC19,AC21,AC23,AC25,AC27,AC29,AC31)</f>
        <v>28</v>
      </c>
      <c r="AD33" s="77">
        <f t="shared" si="12"/>
        <v>7.2727272727272724E-2</v>
      </c>
      <c r="AE33" s="5">
        <f>(AE17*D17+AE19*D19+AE21*D21+AE23*D23+AE25*D25+AE27*D27+AE29*D29)/D33</f>
        <v>14.420731707317072</v>
      </c>
      <c r="AF33" s="5">
        <f>(AF17*D17+AF19*D19+AF21*D21+AF23*D23+AF25*D25+AF27*D27+AF29*D29+AF31*E31)/D33</f>
        <v>15.469512195121951</v>
      </c>
      <c r="AG33" s="5">
        <f>(AG17*F17+AG19*F19+AG21*F21+AG23*F23+AG25*F25+AG27*F27+AG29*F29+F31*AG31)/F33</f>
        <v>17.327272727272728</v>
      </c>
      <c r="AH33" s="5">
        <f t="shared" si="21"/>
        <v>3.6506097560975612</v>
      </c>
      <c r="AI33" s="5">
        <f t="shared" si="21"/>
        <v>4.0720370370370365</v>
      </c>
      <c r="AJ33" s="5">
        <f t="shared" si="21"/>
        <v>4.2064155844155842</v>
      </c>
      <c r="AK33" s="78">
        <f t="shared" si="13"/>
        <v>0.97256097560975607</v>
      </c>
      <c r="AL33" s="78">
        <f t="shared" si="14"/>
        <v>0.96913580246913578</v>
      </c>
      <c r="AM33" s="78">
        <f t="shared" si="15"/>
        <v>0.97222222222222221</v>
      </c>
      <c r="AN33" s="78">
        <f>(Y33+S33)/D33</f>
        <v>0.41768292682926828</v>
      </c>
      <c r="AO33" s="78">
        <f t="shared" si="17"/>
        <v>0.60185185185185186</v>
      </c>
      <c r="AP33" s="78">
        <f t="shared" si="18"/>
        <v>0.81558441558441563</v>
      </c>
    </row>
    <row r="34" spans="1:42" ht="15.75" x14ac:dyDescent="0.2">
      <c r="AG34" s="83"/>
    </row>
    <row r="35" spans="1:42" ht="15.75" x14ac:dyDescent="0.2">
      <c r="AG35" s="83"/>
    </row>
    <row r="36" spans="1:42" x14ac:dyDescent="0.2">
      <c r="A36" s="240"/>
      <c r="B36" s="240"/>
      <c r="C36" s="240"/>
    </row>
  </sheetData>
  <mergeCells count="82">
    <mergeCell ref="AN10:AN15"/>
    <mergeCell ref="AO10:AO15"/>
    <mergeCell ref="AP10:AP15"/>
    <mergeCell ref="A16:A17"/>
    <mergeCell ref="B16:B17"/>
    <mergeCell ref="AK10:AK15"/>
    <mergeCell ref="AL10:AL15"/>
    <mergeCell ref="AM10:AM15"/>
    <mergeCell ref="AA10:AA15"/>
    <mergeCell ref="P10:P15"/>
    <mergeCell ref="Q10:Q15"/>
    <mergeCell ref="R10:R15"/>
    <mergeCell ref="S10:S15"/>
    <mergeCell ref="T10:T15"/>
    <mergeCell ref="U10:U15"/>
    <mergeCell ref="V10:V15"/>
    <mergeCell ref="W10:W15"/>
    <mergeCell ref="X10:X15"/>
    <mergeCell ref="Y10:Y15"/>
    <mergeCell ref="A36:C36"/>
    <mergeCell ref="Z10:Z15"/>
    <mergeCell ref="B18:B19"/>
    <mergeCell ref="E10:E15"/>
    <mergeCell ref="J10:J15"/>
    <mergeCell ref="L10:L15"/>
    <mergeCell ref="F10:F15"/>
    <mergeCell ref="I10:I15"/>
    <mergeCell ref="K10:K15"/>
    <mergeCell ref="H10:H15"/>
    <mergeCell ref="AH10:AH15"/>
    <mergeCell ref="AI10:AI15"/>
    <mergeCell ref="AJ10:AJ15"/>
    <mergeCell ref="AB10:AB15"/>
    <mergeCell ref="AC10:AC15"/>
    <mergeCell ref="AD10:AD15"/>
    <mergeCell ref="AE10:AE15"/>
    <mergeCell ref="AF10:AF15"/>
    <mergeCell ref="AG10:AG15"/>
    <mergeCell ref="AH2:AJ9"/>
    <mergeCell ref="AK2:AM9"/>
    <mergeCell ref="AN2:AP9"/>
    <mergeCell ref="U9:V9"/>
    <mergeCell ref="W9:X9"/>
    <mergeCell ref="S2:X8"/>
    <mergeCell ref="Y2:AD8"/>
    <mergeCell ref="AE2:AG9"/>
    <mergeCell ref="S9:T9"/>
    <mergeCell ref="AC9:AD9"/>
    <mergeCell ref="AA9:AB9"/>
    <mergeCell ref="Y9:Z9"/>
    <mergeCell ref="A1:AD1"/>
    <mergeCell ref="A2:A15"/>
    <mergeCell ref="B2:B15"/>
    <mergeCell ref="C2:C15"/>
    <mergeCell ref="D2:F9"/>
    <mergeCell ref="G2:L8"/>
    <mergeCell ref="M2:R8"/>
    <mergeCell ref="G9:H9"/>
    <mergeCell ref="G10:G15"/>
    <mergeCell ref="M9:N9"/>
    <mergeCell ref="O9:P9"/>
    <mergeCell ref="Q9:R9"/>
    <mergeCell ref="D10:D15"/>
    <mergeCell ref="M10:M15"/>
    <mergeCell ref="N10:N15"/>
    <mergeCell ref="O10:O15"/>
    <mergeCell ref="I9:J9"/>
    <mergeCell ref="K9:L9"/>
    <mergeCell ref="A32:B33"/>
    <mergeCell ref="B30:B31"/>
    <mergeCell ref="A30:A31"/>
    <mergeCell ref="B28:B29"/>
    <mergeCell ref="A28:A29"/>
    <mergeCell ref="B26:B27"/>
    <mergeCell ref="A26:A27"/>
    <mergeCell ref="B24:B25"/>
    <mergeCell ref="A24:A25"/>
    <mergeCell ref="B22:B23"/>
    <mergeCell ref="A22:A23"/>
    <mergeCell ref="B20:B21"/>
    <mergeCell ref="A20:A21"/>
    <mergeCell ref="A18:A19"/>
  </mergeCells>
  <pageMargins left="0.75" right="0.26" top="1" bottom="0.43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G118"/>
  <sheetViews>
    <sheetView topLeftCell="A11" workbookViewId="0">
      <selection activeCell="J29" sqref="J29"/>
    </sheetView>
  </sheetViews>
  <sheetFormatPr defaultRowHeight="12.75" x14ac:dyDescent="0.2"/>
  <cols>
    <col min="1" max="1" width="15.140625" customWidth="1"/>
    <col min="2" max="2" width="5.28515625" style="7" customWidth="1"/>
    <col min="3" max="3" width="38.42578125" style="65" bestFit="1" customWidth="1"/>
    <col min="4" max="4" width="23.140625" style="62" customWidth="1"/>
    <col min="5" max="5" width="20.42578125" style="7" customWidth="1"/>
    <col min="6" max="6" width="14" style="69" customWidth="1"/>
  </cols>
  <sheetData>
    <row r="1" spans="1:7" ht="18.75" x14ac:dyDescent="0.3">
      <c r="A1" s="241" t="s">
        <v>80</v>
      </c>
      <c r="B1" s="241"/>
      <c r="C1" s="241"/>
      <c r="D1" s="241"/>
      <c r="E1" s="241"/>
      <c r="F1" s="241"/>
      <c r="G1" s="241"/>
    </row>
    <row r="3" spans="1:7" ht="27.75" customHeight="1" x14ac:dyDescent="0.25">
      <c r="A3" s="37" t="s">
        <v>10</v>
      </c>
      <c r="B3" s="66" t="s">
        <v>13</v>
      </c>
      <c r="C3" s="64" t="s">
        <v>55</v>
      </c>
      <c r="D3" s="61" t="s">
        <v>0</v>
      </c>
      <c r="E3" s="61" t="s">
        <v>65</v>
      </c>
      <c r="F3" s="68" t="s">
        <v>66</v>
      </c>
    </row>
    <row r="4" spans="1:7" ht="17.25" customHeight="1" x14ac:dyDescent="0.25">
      <c r="A4" s="67" t="s">
        <v>122</v>
      </c>
      <c r="B4" s="67">
        <v>1</v>
      </c>
      <c r="C4" s="60" t="s">
        <v>117</v>
      </c>
      <c r="D4" s="101" t="s">
        <v>114</v>
      </c>
      <c r="E4" s="67">
        <v>39</v>
      </c>
      <c r="F4" s="63">
        <f t="shared" ref="F4:F11" si="0">E4*100/40</f>
        <v>97.5</v>
      </c>
    </row>
    <row r="5" spans="1:7" ht="17.25" customHeight="1" x14ac:dyDescent="0.25">
      <c r="A5" s="67" t="s">
        <v>122</v>
      </c>
      <c r="B5" s="67">
        <v>2</v>
      </c>
      <c r="C5" s="60" t="s">
        <v>123</v>
      </c>
      <c r="D5" s="101" t="s">
        <v>32</v>
      </c>
      <c r="E5" s="67">
        <v>39</v>
      </c>
      <c r="F5" s="63">
        <f t="shared" si="0"/>
        <v>97.5</v>
      </c>
    </row>
    <row r="6" spans="1:7" ht="17.25" customHeight="1" x14ac:dyDescent="0.25">
      <c r="A6" s="67" t="s">
        <v>122</v>
      </c>
      <c r="B6" s="67">
        <v>3</v>
      </c>
      <c r="C6" s="60" t="s">
        <v>126</v>
      </c>
      <c r="D6" s="101" t="s">
        <v>114</v>
      </c>
      <c r="E6" s="67">
        <v>38</v>
      </c>
      <c r="F6" s="63">
        <f t="shared" si="0"/>
        <v>95</v>
      </c>
    </row>
    <row r="7" spans="1:7" ht="17.25" customHeight="1" x14ac:dyDescent="0.25">
      <c r="A7" s="67" t="s">
        <v>122</v>
      </c>
      <c r="B7" s="67">
        <v>4</v>
      </c>
      <c r="C7" s="60" t="s">
        <v>115</v>
      </c>
      <c r="D7" s="101" t="s">
        <v>32</v>
      </c>
      <c r="E7" s="67">
        <v>38</v>
      </c>
      <c r="F7" s="63">
        <f t="shared" si="0"/>
        <v>95</v>
      </c>
    </row>
    <row r="8" spans="1:7" ht="17.25" customHeight="1" x14ac:dyDescent="0.25">
      <c r="A8" s="67" t="s">
        <v>122</v>
      </c>
      <c r="B8" s="67">
        <v>5</v>
      </c>
      <c r="C8" s="60" t="s">
        <v>127</v>
      </c>
      <c r="D8" s="101" t="s">
        <v>114</v>
      </c>
      <c r="E8" s="67">
        <v>36</v>
      </c>
      <c r="F8" s="63">
        <f t="shared" si="0"/>
        <v>90</v>
      </c>
    </row>
    <row r="9" spans="1:7" ht="17.25" customHeight="1" x14ac:dyDescent="0.25">
      <c r="A9" s="67" t="s">
        <v>122</v>
      </c>
      <c r="B9" s="67">
        <v>6</v>
      </c>
      <c r="C9" s="60" t="s">
        <v>116</v>
      </c>
      <c r="D9" s="101" t="s">
        <v>32</v>
      </c>
      <c r="E9" s="67">
        <v>36</v>
      </c>
      <c r="F9" s="63">
        <f t="shared" si="0"/>
        <v>90</v>
      </c>
    </row>
    <row r="10" spans="1:7" ht="17.25" customHeight="1" x14ac:dyDescent="0.25">
      <c r="A10" s="67" t="s">
        <v>122</v>
      </c>
      <c r="B10" s="67">
        <v>7</v>
      </c>
      <c r="C10" s="60" t="s">
        <v>124</v>
      </c>
      <c r="D10" s="101" t="s">
        <v>32</v>
      </c>
      <c r="E10" s="67">
        <v>36</v>
      </c>
      <c r="F10" s="63">
        <f t="shared" si="0"/>
        <v>90</v>
      </c>
    </row>
    <row r="11" spans="1:7" ht="17.25" customHeight="1" x14ac:dyDescent="0.25">
      <c r="A11" s="67" t="s">
        <v>122</v>
      </c>
      <c r="B11" s="67">
        <v>8</v>
      </c>
      <c r="C11" s="60" t="s">
        <v>125</v>
      </c>
      <c r="D11" s="101" t="s">
        <v>121</v>
      </c>
      <c r="E11" s="67">
        <v>36</v>
      </c>
      <c r="F11" s="63">
        <f t="shared" si="0"/>
        <v>90</v>
      </c>
    </row>
    <row r="12" spans="1:7" ht="17.25" customHeight="1" x14ac:dyDescent="0.25">
      <c r="A12" s="155" t="s">
        <v>128</v>
      </c>
      <c r="B12" s="155">
        <v>9</v>
      </c>
      <c r="C12" s="154" t="s">
        <v>129</v>
      </c>
      <c r="D12" s="154" t="s">
        <v>114</v>
      </c>
      <c r="E12" s="155">
        <v>19</v>
      </c>
      <c r="F12" s="153">
        <f>E12*100/19</f>
        <v>100</v>
      </c>
    </row>
    <row r="13" spans="1:7" ht="15.75" x14ac:dyDescent="0.25">
      <c r="A13" s="155" t="s">
        <v>128</v>
      </c>
      <c r="B13" s="155">
        <v>10</v>
      </c>
      <c r="C13" s="154" t="s">
        <v>130</v>
      </c>
      <c r="D13" s="154" t="s">
        <v>114</v>
      </c>
      <c r="E13" s="155">
        <v>18</v>
      </c>
      <c r="F13" s="153">
        <f>E13*100/19</f>
        <v>94.736842105263165</v>
      </c>
    </row>
    <row r="14" spans="1:7" ht="15.75" x14ac:dyDescent="0.25">
      <c r="A14" s="155" t="s">
        <v>128</v>
      </c>
      <c r="B14" s="155">
        <v>11</v>
      </c>
      <c r="C14" s="154" t="s">
        <v>131</v>
      </c>
      <c r="D14" s="154" t="s">
        <v>118</v>
      </c>
      <c r="E14" s="155">
        <v>18</v>
      </c>
      <c r="F14" s="153">
        <f>E14*100/19</f>
        <v>94.736842105263165</v>
      </c>
    </row>
    <row r="15" spans="1:7" ht="15.75" x14ac:dyDescent="0.25">
      <c r="A15" s="155" t="s">
        <v>128</v>
      </c>
      <c r="B15" s="155">
        <v>12</v>
      </c>
      <c r="C15" s="154" t="s">
        <v>217</v>
      </c>
      <c r="D15" s="154" t="s">
        <v>32</v>
      </c>
      <c r="E15" s="155">
        <v>18</v>
      </c>
      <c r="F15" s="153">
        <f>E15*100/19</f>
        <v>94.736842105263165</v>
      </c>
    </row>
    <row r="16" spans="1:7" ht="15.75" x14ac:dyDescent="0.25">
      <c r="A16" s="155" t="s">
        <v>128</v>
      </c>
      <c r="B16" s="155">
        <v>13</v>
      </c>
      <c r="C16" s="154" t="s">
        <v>119</v>
      </c>
      <c r="D16" s="154" t="s">
        <v>32</v>
      </c>
      <c r="E16" s="155">
        <v>18</v>
      </c>
      <c r="F16" s="153">
        <f>E16*100/19</f>
        <v>94.736842105263165</v>
      </c>
    </row>
    <row r="17" spans="1:6" ht="15.75" x14ac:dyDescent="0.25">
      <c r="A17" s="155" t="s">
        <v>120</v>
      </c>
      <c r="B17" s="155">
        <v>11</v>
      </c>
      <c r="C17" s="154" t="s">
        <v>135</v>
      </c>
      <c r="D17" s="154" t="s">
        <v>121</v>
      </c>
      <c r="E17" s="155">
        <v>31</v>
      </c>
      <c r="F17" s="153">
        <f>E17*100/31</f>
        <v>100</v>
      </c>
    </row>
    <row r="18" spans="1:6" ht="15.75" x14ac:dyDescent="0.25">
      <c r="A18" s="155" t="s">
        <v>120</v>
      </c>
      <c r="B18" s="155">
        <v>12</v>
      </c>
      <c r="C18" s="154" t="s">
        <v>132</v>
      </c>
      <c r="D18" s="154" t="s">
        <v>133</v>
      </c>
      <c r="E18" s="155">
        <v>30</v>
      </c>
      <c r="F18" s="153">
        <f>E18*100/33</f>
        <v>90.909090909090907</v>
      </c>
    </row>
    <row r="19" spans="1:6" ht="15.75" x14ac:dyDescent="0.25">
      <c r="A19" s="155" t="s">
        <v>120</v>
      </c>
      <c r="B19" s="155">
        <v>13</v>
      </c>
      <c r="C19" s="154" t="s">
        <v>134</v>
      </c>
      <c r="D19" s="154" t="s">
        <v>114</v>
      </c>
      <c r="E19" s="155">
        <v>30</v>
      </c>
      <c r="F19" s="153">
        <f>E19*100/33</f>
        <v>90.909090909090907</v>
      </c>
    </row>
    <row r="20" spans="1:6" ht="15.75" x14ac:dyDescent="0.25">
      <c r="A20" s="159" t="s">
        <v>138</v>
      </c>
      <c r="B20" s="159">
        <v>14</v>
      </c>
      <c r="C20" s="158" t="s">
        <v>154</v>
      </c>
      <c r="D20" s="158" t="s">
        <v>133</v>
      </c>
      <c r="E20" s="159">
        <v>33</v>
      </c>
      <c r="F20" s="157">
        <v>100</v>
      </c>
    </row>
    <row r="21" spans="1:6" ht="15.75" x14ac:dyDescent="0.25">
      <c r="A21" s="159" t="s">
        <v>138</v>
      </c>
      <c r="B21" s="159">
        <v>15</v>
      </c>
      <c r="C21" s="158" t="s">
        <v>155</v>
      </c>
      <c r="D21" s="158" t="s">
        <v>133</v>
      </c>
      <c r="E21" s="159">
        <v>33</v>
      </c>
      <c r="F21" s="157">
        <v>100</v>
      </c>
    </row>
    <row r="22" spans="1:6" ht="15.75" x14ac:dyDescent="0.25">
      <c r="A22" s="159" t="s">
        <v>138</v>
      </c>
      <c r="B22" s="159">
        <v>16</v>
      </c>
      <c r="C22" s="158" t="s">
        <v>168</v>
      </c>
      <c r="D22" s="158" t="s">
        <v>114</v>
      </c>
      <c r="E22" s="159">
        <v>33</v>
      </c>
      <c r="F22" s="157">
        <v>100</v>
      </c>
    </row>
    <row r="23" spans="1:6" ht="15.75" x14ac:dyDescent="0.25">
      <c r="A23" s="159" t="s">
        <v>138</v>
      </c>
      <c r="B23" s="159">
        <v>17</v>
      </c>
      <c r="C23" s="158" t="s">
        <v>127</v>
      </c>
      <c r="D23" s="158" t="s">
        <v>114</v>
      </c>
      <c r="E23" s="159">
        <v>33</v>
      </c>
      <c r="F23" s="157">
        <v>100</v>
      </c>
    </row>
    <row r="24" spans="1:6" ht="15.75" x14ac:dyDescent="0.25">
      <c r="A24" s="159" t="s">
        <v>138</v>
      </c>
      <c r="B24" s="159">
        <v>18</v>
      </c>
      <c r="C24" s="158" t="s">
        <v>169</v>
      </c>
      <c r="D24" s="158" t="s">
        <v>114</v>
      </c>
      <c r="E24" s="159">
        <v>33</v>
      </c>
      <c r="F24" s="157">
        <v>100</v>
      </c>
    </row>
    <row r="25" spans="1:6" ht="15.75" x14ac:dyDescent="0.25">
      <c r="A25" s="159" t="s">
        <v>138</v>
      </c>
      <c r="B25" s="159">
        <v>19</v>
      </c>
      <c r="C25" s="158" t="s">
        <v>186</v>
      </c>
      <c r="D25" s="158" t="s">
        <v>140</v>
      </c>
      <c r="E25" s="159">
        <v>33</v>
      </c>
      <c r="F25" s="157">
        <v>100</v>
      </c>
    </row>
    <row r="26" spans="1:6" ht="15.75" x14ac:dyDescent="0.25">
      <c r="A26" s="159" t="s">
        <v>138</v>
      </c>
      <c r="B26" s="159">
        <v>20</v>
      </c>
      <c r="C26" s="158" t="s">
        <v>187</v>
      </c>
      <c r="D26" s="158" t="s">
        <v>140</v>
      </c>
      <c r="E26" s="159">
        <v>33</v>
      </c>
      <c r="F26" s="157">
        <v>100</v>
      </c>
    </row>
    <row r="27" spans="1:6" ht="15.75" x14ac:dyDescent="0.25">
      <c r="A27" s="159" t="s">
        <v>138</v>
      </c>
      <c r="B27" s="159">
        <v>21</v>
      </c>
      <c r="C27" s="158" t="s">
        <v>211</v>
      </c>
      <c r="D27" s="158" t="s">
        <v>32</v>
      </c>
      <c r="E27" s="159">
        <v>33</v>
      </c>
      <c r="F27" s="157">
        <v>100</v>
      </c>
    </row>
    <row r="28" spans="1:6" ht="15.75" x14ac:dyDescent="0.25">
      <c r="A28" s="159" t="s">
        <v>138</v>
      </c>
      <c r="B28" s="159">
        <v>22</v>
      </c>
      <c r="C28" s="160" t="s">
        <v>143</v>
      </c>
      <c r="D28" s="158" t="s">
        <v>118</v>
      </c>
      <c r="E28" s="159">
        <v>32</v>
      </c>
      <c r="F28" s="157">
        <v>96.97</v>
      </c>
    </row>
    <row r="29" spans="1:6" ht="15.75" x14ac:dyDescent="0.25">
      <c r="A29" s="159" t="s">
        <v>138</v>
      </c>
      <c r="B29" s="159">
        <v>23</v>
      </c>
      <c r="C29" s="160" t="s">
        <v>149</v>
      </c>
      <c r="D29" s="158" t="s">
        <v>118</v>
      </c>
      <c r="E29" s="159">
        <v>32</v>
      </c>
      <c r="F29" s="157">
        <v>96.97</v>
      </c>
    </row>
    <row r="30" spans="1:6" ht="15.75" x14ac:dyDescent="0.25">
      <c r="A30" s="159" t="s">
        <v>138</v>
      </c>
      <c r="B30" s="159">
        <v>24</v>
      </c>
      <c r="C30" s="160" t="s">
        <v>148</v>
      </c>
      <c r="D30" s="158" t="s">
        <v>118</v>
      </c>
      <c r="E30" s="159">
        <v>32</v>
      </c>
      <c r="F30" s="157">
        <v>96.97</v>
      </c>
    </row>
    <row r="31" spans="1:6" ht="15.75" x14ac:dyDescent="0.25">
      <c r="A31" s="159" t="s">
        <v>138</v>
      </c>
      <c r="B31" s="159">
        <v>25</v>
      </c>
      <c r="C31" s="158" t="s">
        <v>152</v>
      </c>
      <c r="D31" s="158" t="s">
        <v>118</v>
      </c>
      <c r="E31" s="159">
        <v>32</v>
      </c>
      <c r="F31" s="157">
        <v>96.97</v>
      </c>
    </row>
    <row r="32" spans="1:6" ht="15.75" x14ac:dyDescent="0.25">
      <c r="A32" s="159" t="s">
        <v>138</v>
      </c>
      <c r="B32" s="159">
        <v>26</v>
      </c>
      <c r="C32" s="158" t="s">
        <v>156</v>
      </c>
      <c r="D32" s="158" t="s">
        <v>133</v>
      </c>
      <c r="E32" s="159">
        <v>32</v>
      </c>
      <c r="F32" s="157">
        <v>96.97</v>
      </c>
    </row>
    <row r="33" spans="1:6" ht="15.75" x14ac:dyDescent="0.25">
      <c r="A33" s="159" t="s">
        <v>138</v>
      </c>
      <c r="B33" s="159">
        <v>27</v>
      </c>
      <c r="C33" s="158" t="s">
        <v>157</v>
      </c>
      <c r="D33" s="158" t="s">
        <v>133</v>
      </c>
      <c r="E33" s="159">
        <v>32</v>
      </c>
      <c r="F33" s="157">
        <v>96.97</v>
      </c>
    </row>
    <row r="34" spans="1:6" ht="15.75" x14ac:dyDescent="0.25">
      <c r="A34" s="159" t="s">
        <v>138</v>
      </c>
      <c r="B34" s="159">
        <v>28</v>
      </c>
      <c r="C34" s="158" t="s">
        <v>158</v>
      </c>
      <c r="D34" s="158" t="s">
        <v>133</v>
      </c>
      <c r="E34" s="159">
        <v>32</v>
      </c>
      <c r="F34" s="157">
        <v>96.97</v>
      </c>
    </row>
    <row r="35" spans="1:6" ht="15.75" x14ac:dyDescent="0.25">
      <c r="A35" s="159" t="s">
        <v>138</v>
      </c>
      <c r="B35" s="159">
        <v>29</v>
      </c>
      <c r="C35" s="158" t="s">
        <v>170</v>
      </c>
      <c r="D35" s="158" t="s">
        <v>114</v>
      </c>
      <c r="E35" s="159">
        <v>32</v>
      </c>
      <c r="F35" s="157">
        <v>96.97</v>
      </c>
    </row>
    <row r="36" spans="1:6" ht="15.75" x14ac:dyDescent="0.25">
      <c r="A36" s="159" t="s">
        <v>138</v>
      </c>
      <c r="B36" s="159">
        <v>30</v>
      </c>
      <c r="C36" s="158" t="s">
        <v>171</v>
      </c>
      <c r="D36" s="158" t="s">
        <v>114</v>
      </c>
      <c r="E36" s="159">
        <v>32</v>
      </c>
      <c r="F36" s="157">
        <v>96.97</v>
      </c>
    </row>
    <row r="37" spans="1:6" ht="15.75" x14ac:dyDescent="0.25">
      <c r="A37" s="159" t="s">
        <v>138</v>
      </c>
      <c r="B37" s="159">
        <v>31</v>
      </c>
      <c r="C37" s="158" t="s">
        <v>172</v>
      </c>
      <c r="D37" s="158" t="s">
        <v>114</v>
      </c>
      <c r="E37" s="159">
        <v>32</v>
      </c>
      <c r="F37" s="157">
        <v>96.97</v>
      </c>
    </row>
    <row r="38" spans="1:6" ht="15.75" x14ac:dyDescent="0.25">
      <c r="A38" s="159" t="s">
        <v>138</v>
      </c>
      <c r="B38" s="159">
        <v>32</v>
      </c>
      <c r="C38" s="158" t="s">
        <v>173</v>
      </c>
      <c r="D38" s="158" t="s">
        <v>114</v>
      </c>
      <c r="E38" s="159">
        <v>32</v>
      </c>
      <c r="F38" s="157">
        <v>96.97</v>
      </c>
    </row>
    <row r="39" spans="1:6" ht="15.75" x14ac:dyDescent="0.25">
      <c r="A39" s="159" t="s">
        <v>138</v>
      </c>
      <c r="B39" s="159">
        <v>33</v>
      </c>
      <c r="C39" s="158" t="s">
        <v>174</v>
      </c>
      <c r="D39" s="158" t="s">
        <v>114</v>
      </c>
      <c r="E39" s="159">
        <v>32</v>
      </c>
      <c r="F39" s="157">
        <v>96.97</v>
      </c>
    </row>
    <row r="40" spans="1:6" ht="15.75" x14ac:dyDescent="0.25">
      <c r="A40" s="159" t="s">
        <v>138</v>
      </c>
      <c r="B40" s="159">
        <v>34</v>
      </c>
      <c r="C40" s="158" t="s">
        <v>175</v>
      </c>
      <c r="D40" s="158" t="s">
        <v>114</v>
      </c>
      <c r="E40" s="159">
        <v>32</v>
      </c>
      <c r="F40" s="157">
        <v>96.97</v>
      </c>
    </row>
    <row r="41" spans="1:6" ht="15.75" x14ac:dyDescent="0.25">
      <c r="A41" s="159" t="s">
        <v>138</v>
      </c>
      <c r="B41" s="159">
        <v>35</v>
      </c>
      <c r="C41" s="158" t="s">
        <v>176</v>
      </c>
      <c r="D41" s="158" t="s">
        <v>114</v>
      </c>
      <c r="E41" s="159">
        <v>32</v>
      </c>
      <c r="F41" s="157">
        <v>96.97</v>
      </c>
    </row>
    <row r="42" spans="1:6" ht="15.75" x14ac:dyDescent="0.25">
      <c r="A42" s="159" t="s">
        <v>138</v>
      </c>
      <c r="B42" s="159">
        <v>36</v>
      </c>
      <c r="C42" s="158" t="s">
        <v>126</v>
      </c>
      <c r="D42" s="158" t="s">
        <v>114</v>
      </c>
      <c r="E42" s="159">
        <v>32</v>
      </c>
      <c r="F42" s="157">
        <v>96.97</v>
      </c>
    </row>
    <row r="43" spans="1:6" ht="15.75" x14ac:dyDescent="0.25">
      <c r="A43" s="159" t="s">
        <v>138</v>
      </c>
      <c r="B43" s="159">
        <v>37</v>
      </c>
      <c r="C43" s="158" t="s">
        <v>188</v>
      </c>
      <c r="D43" s="158" t="s">
        <v>140</v>
      </c>
      <c r="E43" s="159">
        <v>32</v>
      </c>
      <c r="F43" s="157">
        <v>96.97</v>
      </c>
    </row>
    <row r="44" spans="1:6" ht="15.75" x14ac:dyDescent="0.25">
      <c r="A44" s="159" t="s">
        <v>138</v>
      </c>
      <c r="B44" s="159">
        <v>38</v>
      </c>
      <c r="C44" s="158" t="s">
        <v>189</v>
      </c>
      <c r="D44" s="158" t="s">
        <v>140</v>
      </c>
      <c r="E44" s="159">
        <v>32</v>
      </c>
      <c r="F44" s="157">
        <v>96.97</v>
      </c>
    </row>
    <row r="45" spans="1:6" ht="15.75" x14ac:dyDescent="0.25">
      <c r="A45" s="159" t="s">
        <v>138</v>
      </c>
      <c r="B45" s="159">
        <v>39</v>
      </c>
      <c r="C45" s="158" t="s">
        <v>190</v>
      </c>
      <c r="D45" s="158" t="s">
        <v>140</v>
      </c>
      <c r="E45" s="159">
        <v>32</v>
      </c>
      <c r="F45" s="157">
        <v>96.97</v>
      </c>
    </row>
    <row r="46" spans="1:6" ht="15.75" x14ac:dyDescent="0.25">
      <c r="A46" s="159" t="s">
        <v>138</v>
      </c>
      <c r="B46" s="159">
        <v>40</v>
      </c>
      <c r="C46" s="158" t="s">
        <v>125</v>
      </c>
      <c r="D46" s="158" t="s">
        <v>121</v>
      </c>
      <c r="E46" s="159">
        <v>32</v>
      </c>
      <c r="F46" s="157">
        <v>96.97</v>
      </c>
    </row>
    <row r="47" spans="1:6" ht="15.75" x14ac:dyDescent="0.25">
      <c r="A47" s="159" t="s">
        <v>138</v>
      </c>
      <c r="B47" s="159">
        <v>41</v>
      </c>
      <c r="C47" s="158" t="s">
        <v>135</v>
      </c>
      <c r="D47" s="158" t="s">
        <v>121</v>
      </c>
      <c r="E47" s="159">
        <v>32</v>
      </c>
      <c r="F47" s="157">
        <v>96.97</v>
      </c>
    </row>
    <row r="48" spans="1:6" ht="15.75" x14ac:dyDescent="0.25">
      <c r="A48" s="159" t="s">
        <v>138</v>
      </c>
      <c r="B48" s="159">
        <v>42</v>
      </c>
      <c r="C48" s="158" t="s">
        <v>212</v>
      </c>
      <c r="D48" s="158" t="s">
        <v>32</v>
      </c>
      <c r="E48" s="159">
        <v>32</v>
      </c>
      <c r="F48" s="157">
        <v>96.97</v>
      </c>
    </row>
    <row r="49" spans="1:6" ht="15.75" x14ac:dyDescent="0.25">
      <c r="A49" s="159" t="s">
        <v>138</v>
      </c>
      <c r="B49" s="159">
        <v>43</v>
      </c>
      <c r="C49" s="158" t="s">
        <v>213</v>
      </c>
      <c r="D49" s="158" t="s">
        <v>32</v>
      </c>
      <c r="E49" s="159">
        <v>32</v>
      </c>
      <c r="F49" s="157">
        <v>96.97</v>
      </c>
    </row>
    <row r="50" spans="1:6" ht="15.75" x14ac:dyDescent="0.25">
      <c r="A50" s="159" t="s">
        <v>138</v>
      </c>
      <c r="B50" s="159">
        <v>44</v>
      </c>
      <c r="C50" s="158" t="s">
        <v>119</v>
      </c>
      <c r="D50" s="158" t="s">
        <v>32</v>
      </c>
      <c r="E50" s="159">
        <v>32</v>
      </c>
      <c r="F50" s="157">
        <v>96.97</v>
      </c>
    </row>
    <row r="51" spans="1:6" ht="15.75" x14ac:dyDescent="0.25">
      <c r="A51" s="159" t="s">
        <v>138</v>
      </c>
      <c r="B51" s="159">
        <v>45</v>
      </c>
      <c r="C51" s="158" t="s">
        <v>214</v>
      </c>
      <c r="D51" s="158" t="s">
        <v>32</v>
      </c>
      <c r="E51" s="159">
        <v>32</v>
      </c>
      <c r="F51" s="157">
        <v>96.97</v>
      </c>
    </row>
    <row r="52" spans="1:6" ht="15.75" x14ac:dyDescent="0.25">
      <c r="A52" s="159" t="s">
        <v>138</v>
      </c>
      <c r="B52" s="159">
        <v>46</v>
      </c>
      <c r="C52" s="158" t="s">
        <v>215</v>
      </c>
      <c r="D52" s="158" t="s">
        <v>32</v>
      </c>
      <c r="E52" s="159">
        <v>32</v>
      </c>
      <c r="F52" s="157">
        <v>96.97</v>
      </c>
    </row>
    <row r="53" spans="1:6" ht="15.75" x14ac:dyDescent="0.25">
      <c r="A53" s="159" t="s">
        <v>138</v>
      </c>
      <c r="B53" s="159">
        <v>47</v>
      </c>
      <c r="C53" s="158" t="s">
        <v>217</v>
      </c>
      <c r="D53" s="158" t="s">
        <v>32</v>
      </c>
      <c r="E53" s="159">
        <v>32</v>
      </c>
      <c r="F53" s="157">
        <v>96.97</v>
      </c>
    </row>
    <row r="54" spans="1:6" ht="15.75" x14ac:dyDescent="0.25">
      <c r="A54" s="159" t="s">
        <v>138</v>
      </c>
      <c r="B54" s="159">
        <v>48</v>
      </c>
      <c r="C54" s="158" t="s">
        <v>216</v>
      </c>
      <c r="D54" s="158" t="s">
        <v>32</v>
      </c>
      <c r="E54" s="159">
        <v>32</v>
      </c>
      <c r="F54" s="157">
        <v>96.97</v>
      </c>
    </row>
    <row r="55" spans="1:6" ht="15.75" x14ac:dyDescent="0.25">
      <c r="A55" s="159" t="s">
        <v>138</v>
      </c>
      <c r="B55" s="159">
        <v>49</v>
      </c>
      <c r="C55" s="158" t="s">
        <v>139</v>
      </c>
      <c r="D55" s="158" t="s">
        <v>118</v>
      </c>
      <c r="E55" s="159">
        <v>31</v>
      </c>
      <c r="F55" s="157">
        <v>93.93</v>
      </c>
    </row>
    <row r="56" spans="1:6" ht="15.75" x14ac:dyDescent="0.25">
      <c r="A56" s="159" t="s">
        <v>138</v>
      </c>
      <c r="B56" s="159">
        <v>50</v>
      </c>
      <c r="C56" s="158" t="s">
        <v>131</v>
      </c>
      <c r="D56" s="158" t="s">
        <v>118</v>
      </c>
      <c r="E56" s="159">
        <v>31</v>
      </c>
      <c r="F56" s="157">
        <v>93.93</v>
      </c>
    </row>
    <row r="57" spans="1:6" ht="15.75" x14ac:dyDescent="0.25">
      <c r="A57" s="159" t="s">
        <v>138</v>
      </c>
      <c r="B57" s="159">
        <v>51</v>
      </c>
      <c r="C57" s="158" t="s">
        <v>151</v>
      </c>
      <c r="D57" s="158" t="s">
        <v>118</v>
      </c>
      <c r="E57" s="159">
        <v>31</v>
      </c>
      <c r="F57" s="157">
        <v>93.93</v>
      </c>
    </row>
    <row r="58" spans="1:6" ht="15.75" x14ac:dyDescent="0.25">
      <c r="A58" s="159" t="s">
        <v>138</v>
      </c>
      <c r="B58" s="159">
        <v>52</v>
      </c>
      <c r="C58" s="158" t="s">
        <v>144</v>
      </c>
      <c r="D58" s="158" t="s">
        <v>118</v>
      </c>
      <c r="E58" s="159">
        <v>31</v>
      </c>
      <c r="F58" s="157">
        <v>93.93</v>
      </c>
    </row>
    <row r="59" spans="1:6" ht="15.75" x14ac:dyDescent="0.25">
      <c r="A59" s="159" t="s">
        <v>138</v>
      </c>
      <c r="B59" s="159">
        <v>53</v>
      </c>
      <c r="C59" s="158" t="s">
        <v>159</v>
      </c>
      <c r="D59" s="158" t="s">
        <v>133</v>
      </c>
      <c r="E59" s="159">
        <v>31</v>
      </c>
      <c r="F59" s="157">
        <v>93.93</v>
      </c>
    </row>
    <row r="60" spans="1:6" ht="15.75" x14ac:dyDescent="0.25">
      <c r="A60" s="159" t="s">
        <v>138</v>
      </c>
      <c r="B60" s="159">
        <v>54</v>
      </c>
      <c r="C60" s="158" t="s">
        <v>160</v>
      </c>
      <c r="D60" s="158" t="s">
        <v>133</v>
      </c>
      <c r="E60" s="159">
        <v>31</v>
      </c>
      <c r="F60" s="157">
        <v>93.93</v>
      </c>
    </row>
    <row r="61" spans="1:6" ht="15.75" x14ac:dyDescent="0.25">
      <c r="A61" s="159" t="s">
        <v>138</v>
      </c>
      <c r="B61" s="159">
        <v>55</v>
      </c>
      <c r="C61" s="158" t="s">
        <v>161</v>
      </c>
      <c r="D61" s="158" t="s">
        <v>133</v>
      </c>
      <c r="E61" s="159">
        <v>31</v>
      </c>
      <c r="F61" s="157">
        <v>93.93</v>
      </c>
    </row>
    <row r="62" spans="1:6" ht="15.75" x14ac:dyDescent="0.25">
      <c r="A62" s="159" t="s">
        <v>138</v>
      </c>
      <c r="B62" s="159">
        <v>56</v>
      </c>
      <c r="C62" s="158" t="s">
        <v>177</v>
      </c>
      <c r="D62" s="158" t="s">
        <v>114</v>
      </c>
      <c r="E62" s="159">
        <v>31</v>
      </c>
      <c r="F62" s="157">
        <v>93.93</v>
      </c>
    </row>
    <row r="63" spans="1:6" ht="15.75" x14ac:dyDescent="0.25">
      <c r="A63" s="159" t="s">
        <v>138</v>
      </c>
      <c r="B63" s="159">
        <v>57</v>
      </c>
      <c r="C63" s="158" t="s">
        <v>178</v>
      </c>
      <c r="D63" s="158" t="s">
        <v>114</v>
      </c>
      <c r="E63" s="159">
        <v>31</v>
      </c>
      <c r="F63" s="157">
        <v>93.93</v>
      </c>
    </row>
    <row r="64" spans="1:6" ht="15.75" x14ac:dyDescent="0.25">
      <c r="A64" s="159" t="s">
        <v>138</v>
      </c>
      <c r="B64" s="159">
        <v>58</v>
      </c>
      <c r="C64" s="158" t="s">
        <v>179</v>
      </c>
      <c r="D64" s="158" t="s">
        <v>114</v>
      </c>
      <c r="E64" s="159">
        <v>31</v>
      </c>
      <c r="F64" s="157">
        <v>93.93</v>
      </c>
    </row>
    <row r="65" spans="1:6" ht="15.75" x14ac:dyDescent="0.25">
      <c r="A65" s="159" t="s">
        <v>138</v>
      </c>
      <c r="B65" s="159">
        <v>59</v>
      </c>
      <c r="C65" s="158" t="s">
        <v>180</v>
      </c>
      <c r="D65" s="158" t="s">
        <v>114</v>
      </c>
      <c r="E65" s="159">
        <v>31</v>
      </c>
      <c r="F65" s="157">
        <v>93.93</v>
      </c>
    </row>
    <row r="66" spans="1:6" ht="15.75" x14ac:dyDescent="0.25">
      <c r="A66" s="159" t="s">
        <v>138</v>
      </c>
      <c r="B66" s="159">
        <v>60</v>
      </c>
      <c r="C66" s="158" t="s">
        <v>181</v>
      </c>
      <c r="D66" s="158" t="s">
        <v>114</v>
      </c>
      <c r="E66" s="159">
        <v>31</v>
      </c>
      <c r="F66" s="157">
        <v>93.93</v>
      </c>
    </row>
    <row r="67" spans="1:6" ht="15.75" x14ac:dyDescent="0.25">
      <c r="A67" s="159" t="s">
        <v>138</v>
      </c>
      <c r="B67" s="159">
        <v>61</v>
      </c>
      <c r="C67" s="158" t="s">
        <v>117</v>
      </c>
      <c r="D67" s="158" t="s">
        <v>114</v>
      </c>
      <c r="E67" s="159">
        <v>31</v>
      </c>
      <c r="F67" s="157">
        <v>93.93</v>
      </c>
    </row>
    <row r="68" spans="1:6" ht="15.75" x14ac:dyDescent="0.25">
      <c r="A68" s="159" t="s">
        <v>138</v>
      </c>
      <c r="B68" s="159">
        <v>62</v>
      </c>
      <c r="C68" s="158" t="s">
        <v>182</v>
      </c>
      <c r="D68" s="158" t="s">
        <v>114</v>
      </c>
      <c r="E68" s="159">
        <v>31</v>
      </c>
      <c r="F68" s="157">
        <v>93.93</v>
      </c>
    </row>
    <row r="69" spans="1:6" ht="15.75" x14ac:dyDescent="0.25">
      <c r="A69" s="159" t="s">
        <v>138</v>
      </c>
      <c r="B69" s="159">
        <v>63</v>
      </c>
      <c r="C69" s="158" t="s">
        <v>191</v>
      </c>
      <c r="D69" s="158" t="s">
        <v>140</v>
      </c>
      <c r="E69" s="159">
        <v>31</v>
      </c>
      <c r="F69" s="157">
        <v>93.93</v>
      </c>
    </row>
    <row r="70" spans="1:6" ht="15.75" x14ac:dyDescent="0.25">
      <c r="A70" s="159" t="s">
        <v>138</v>
      </c>
      <c r="B70" s="159">
        <v>64</v>
      </c>
      <c r="C70" s="158" t="s">
        <v>192</v>
      </c>
      <c r="D70" s="158" t="s">
        <v>140</v>
      </c>
      <c r="E70" s="159">
        <v>31</v>
      </c>
      <c r="F70" s="157">
        <v>93.93</v>
      </c>
    </row>
    <row r="71" spans="1:6" ht="15.75" x14ac:dyDescent="0.25">
      <c r="A71" s="159" t="s">
        <v>138</v>
      </c>
      <c r="B71" s="159">
        <v>65</v>
      </c>
      <c r="C71" s="158" t="s">
        <v>193</v>
      </c>
      <c r="D71" s="158" t="s">
        <v>140</v>
      </c>
      <c r="E71" s="159">
        <v>31</v>
      </c>
      <c r="F71" s="157">
        <v>93.93</v>
      </c>
    </row>
    <row r="72" spans="1:6" ht="15.75" x14ac:dyDescent="0.25">
      <c r="A72" s="159" t="s">
        <v>138</v>
      </c>
      <c r="B72" s="159">
        <v>66</v>
      </c>
      <c r="C72" s="158" t="s">
        <v>199</v>
      </c>
      <c r="D72" s="158" t="s">
        <v>141</v>
      </c>
      <c r="E72" s="159">
        <v>31</v>
      </c>
      <c r="F72" s="157">
        <v>93.93</v>
      </c>
    </row>
    <row r="73" spans="1:6" ht="15.75" x14ac:dyDescent="0.25">
      <c r="A73" s="159" t="s">
        <v>138</v>
      </c>
      <c r="B73" s="159">
        <v>67</v>
      </c>
      <c r="C73" s="158" t="s">
        <v>200</v>
      </c>
      <c r="D73" s="158" t="s">
        <v>141</v>
      </c>
      <c r="E73" s="159">
        <v>31</v>
      </c>
      <c r="F73" s="157">
        <v>93.93</v>
      </c>
    </row>
    <row r="74" spans="1:6" ht="15.75" x14ac:dyDescent="0.25">
      <c r="A74" s="159" t="s">
        <v>138</v>
      </c>
      <c r="B74" s="159">
        <v>68</v>
      </c>
      <c r="C74" s="158" t="s">
        <v>202</v>
      </c>
      <c r="D74" s="158" t="s">
        <v>205</v>
      </c>
      <c r="E74" s="159">
        <v>31</v>
      </c>
      <c r="F74" s="157">
        <v>93.93</v>
      </c>
    </row>
    <row r="75" spans="1:6" ht="15.75" x14ac:dyDescent="0.25">
      <c r="A75" s="159" t="s">
        <v>138</v>
      </c>
      <c r="B75" s="159">
        <v>69</v>
      </c>
      <c r="C75" s="158" t="s">
        <v>203</v>
      </c>
      <c r="D75" s="158" t="s">
        <v>205</v>
      </c>
      <c r="E75" s="159">
        <v>31</v>
      </c>
      <c r="F75" s="157">
        <v>93.93</v>
      </c>
    </row>
    <row r="76" spans="1:6" ht="15.75" x14ac:dyDescent="0.25">
      <c r="A76" s="159" t="s">
        <v>138</v>
      </c>
      <c r="B76" s="159">
        <v>70</v>
      </c>
      <c r="C76" s="158" t="s">
        <v>204</v>
      </c>
      <c r="D76" s="158" t="s">
        <v>205</v>
      </c>
      <c r="E76" s="159">
        <v>31</v>
      </c>
      <c r="F76" s="157">
        <v>93.93</v>
      </c>
    </row>
    <row r="77" spans="1:6" ht="15.75" x14ac:dyDescent="0.25">
      <c r="A77" s="159" t="s">
        <v>138</v>
      </c>
      <c r="B77" s="159">
        <v>71</v>
      </c>
      <c r="C77" s="158" t="s">
        <v>208</v>
      </c>
      <c r="D77" s="158" t="s">
        <v>121</v>
      </c>
      <c r="E77" s="159">
        <v>31</v>
      </c>
      <c r="F77" s="157">
        <v>93.93</v>
      </c>
    </row>
    <row r="78" spans="1:6" ht="15.75" x14ac:dyDescent="0.25">
      <c r="A78" s="159" t="s">
        <v>138</v>
      </c>
      <c r="B78" s="159">
        <v>72</v>
      </c>
      <c r="C78" s="158" t="s">
        <v>218</v>
      </c>
      <c r="D78" s="158" t="s">
        <v>32</v>
      </c>
      <c r="E78" s="159">
        <v>31</v>
      </c>
      <c r="F78" s="157">
        <v>93.93</v>
      </c>
    </row>
    <row r="79" spans="1:6" ht="15.75" x14ac:dyDescent="0.25">
      <c r="A79" s="159" t="s">
        <v>138</v>
      </c>
      <c r="B79" s="159">
        <v>73</v>
      </c>
      <c r="C79" s="158" t="s">
        <v>124</v>
      </c>
      <c r="D79" s="158" t="s">
        <v>32</v>
      </c>
      <c r="E79" s="159">
        <v>31</v>
      </c>
      <c r="F79" s="157">
        <v>93.93</v>
      </c>
    </row>
    <row r="80" spans="1:6" ht="15.75" x14ac:dyDescent="0.25">
      <c r="A80" s="159" t="s">
        <v>138</v>
      </c>
      <c r="B80" s="159">
        <v>74</v>
      </c>
      <c r="C80" s="158" t="s">
        <v>219</v>
      </c>
      <c r="D80" s="158" t="s">
        <v>32</v>
      </c>
      <c r="E80" s="159">
        <v>31</v>
      </c>
      <c r="F80" s="157">
        <v>93.93</v>
      </c>
    </row>
    <row r="81" spans="1:6" ht="15.75" x14ac:dyDescent="0.25">
      <c r="A81" s="159" t="s">
        <v>138</v>
      </c>
      <c r="B81" s="159">
        <v>75</v>
      </c>
      <c r="C81" s="158" t="s">
        <v>220</v>
      </c>
      <c r="D81" s="158" t="s">
        <v>32</v>
      </c>
      <c r="E81" s="159">
        <v>31</v>
      </c>
      <c r="F81" s="157">
        <v>93.93</v>
      </c>
    </row>
    <row r="82" spans="1:6" ht="15.75" x14ac:dyDescent="0.25">
      <c r="A82" s="159" t="s">
        <v>138</v>
      </c>
      <c r="B82" s="159">
        <v>76</v>
      </c>
      <c r="C82" s="158" t="s">
        <v>221</v>
      </c>
      <c r="D82" s="158" t="s">
        <v>32</v>
      </c>
      <c r="E82" s="159">
        <v>31</v>
      </c>
      <c r="F82" s="157">
        <v>93.93</v>
      </c>
    </row>
    <row r="83" spans="1:6" ht="15.75" x14ac:dyDescent="0.25">
      <c r="A83" s="159" t="s">
        <v>138</v>
      </c>
      <c r="B83" s="159">
        <v>77</v>
      </c>
      <c r="C83" s="158" t="s">
        <v>222</v>
      </c>
      <c r="D83" s="158" t="s">
        <v>32</v>
      </c>
      <c r="E83" s="159">
        <v>31</v>
      </c>
      <c r="F83" s="157">
        <v>93.93</v>
      </c>
    </row>
    <row r="84" spans="1:6" ht="15.75" x14ac:dyDescent="0.25">
      <c r="A84" s="159" t="s">
        <v>138</v>
      </c>
      <c r="B84" s="159">
        <v>78</v>
      </c>
      <c r="C84" s="158" t="s">
        <v>142</v>
      </c>
      <c r="D84" s="158" t="s">
        <v>118</v>
      </c>
      <c r="E84" s="159">
        <v>30</v>
      </c>
      <c r="F84" s="157">
        <v>90.9</v>
      </c>
    </row>
    <row r="85" spans="1:6" ht="15.75" x14ac:dyDescent="0.25">
      <c r="A85" s="159" t="s">
        <v>138</v>
      </c>
      <c r="B85" s="159">
        <v>79</v>
      </c>
      <c r="C85" s="158" t="s">
        <v>145</v>
      </c>
      <c r="D85" s="158" t="s">
        <v>118</v>
      </c>
      <c r="E85" s="159">
        <v>30</v>
      </c>
      <c r="F85" s="157">
        <v>90.9</v>
      </c>
    </row>
    <row r="86" spans="1:6" ht="15.75" x14ac:dyDescent="0.25">
      <c r="A86" s="159" t="s">
        <v>138</v>
      </c>
      <c r="B86" s="159">
        <v>80</v>
      </c>
      <c r="C86" s="158" t="s">
        <v>146</v>
      </c>
      <c r="D86" s="158" t="s">
        <v>118</v>
      </c>
      <c r="E86" s="159">
        <v>30</v>
      </c>
      <c r="F86" s="157">
        <v>90.9</v>
      </c>
    </row>
    <row r="87" spans="1:6" ht="15.75" x14ac:dyDescent="0.25">
      <c r="A87" s="159" t="s">
        <v>138</v>
      </c>
      <c r="B87" s="159">
        <v>81</v>
      </c>
      <c r="C87" s="158" t="s">
        <v>147</v>
      </c>
      <c r="D87" s="158" t="s">
        <v>118</v>
      </c>
      <c r="E87" s="159">
        <v>30</v>
      </c>
      <c r="F87" s="157">
        <v>90.9</v>
      </c>
    </row>
    <row r="88" spans="1:6" ht="15.75" x14ac:dyDescent="0.25">
      <c r="A88" s="159" t="s">
        <v>138</v>
      </c>
      <c r="B88" s="159">
        <v>82</v>
      </c>
      <c r="C88" s="158" t="s">
        <v>150</v>
      </c>
      <c r="D88" s="158" t="s">
        <v>118</v>
      </c>
      <c r="E88" s="159">
        <v>30</v>
      </c>
      <c r="F88" s="157">
        <v>90.9</v>
      </c>
    </row>
    <row r="89" spans="1:6" ht="15.75" x14ac:dyDescent="0.25">
      <c r="A89" s="159" t="s">
        <v>138</v>
      </c>
      <c r="B89" s="159">
        <v>83</v>
      </c>
      <c r="C89" s="158" t="s">
        <v>153</v>
      </c>
      <c r="D89" s="158" t="s">
        <v>118</v>
      </c>
      <c r="E89" s="159">
        <v>30</v>
      </c>
      <c r="F89" s="157">
        <v>90.9</v>
      </c>
    </row>
    <row r="90" spans="1:6" ht="15.75" x14ac:dyDescent="0.25">
      <c r="A90" s="159" t="s">
        <v>138</v>
      </c>
      <c r="B90" s="159">
        <v>84</v>
      </c>
      <c r="C90" s="158" t="s">
        <v>162</v>
      </c>
      <c r="D90" s="158" t="s">
        <v>133</v>
      </c>
      <c r="E90" s="159">
        <v>30</v>
      </c>
      <c r="F90" s="157">
        <v>90.9</v>
      </c>
    </row>
    <row r="91" spans="1:6" ht="15.75" x14ac:dyDescent="0.25">
      <c r="A91" s="159" t="s">
        <v>138</v>
      </c>
      <c r="B91" s="159">
        <v>85</v>
      </c>
      <c r="C91" s="158" t="s">
        <v>163</v>
      </c>
      <c r="D91" s="158" t="s">
        <v>133</v>
      </c>
      <c r="E91" s="159">
        <v>30</v>
      </c>
      <c r="F91" s="157">
        <v>90.9</v>
      </c>
    </row>
    <row r="92" spans="1:6" ht="15.75" x14ac:dyDescent="0.25">
      <c r="A92" s="159" t="s">
        <v>138</v>
      </c>
      <c r="B92" s="159">
        <v>86</v>
      </c>
      <c r="C92" s="158" t="s">
        <v>164</v>
      </c>
      <c r="D92" s="158" t="s">
        <v>133</v>
      </c>
      <c r="E92" s="159">
        <v>30</v>
      </c>
      <c r="F92" s="157">
        <v>90.9</v>
      </c>
    </row>
    <row r="93" spans="1:6" ht="15.75" x14ac:dyDescent="0.25">
      <c r="A93" s="159" t="s">
        <v>138</v>
      </c>
      <c r="B93" s="159">
        <v>87</v>
      </c>
      <c r="C93" s="158" t="s">
        <v>132</v>
      </c>
      <c r="D93" s="158" t="s">
        <v>133</v>
      </c>
      <c r="E93" s="159">
        <v>30</v>
      </c>
      <c r="F93" s="157">
        <v>90.9</v>
      </c>
    </row>
    <row r="94" spans="1:6" ht="15.75" x14ac:dyDescent="0.25">
      <c r="A94" s="159" t="s">
        <v>138</v>
      </c>
      <c r="B94" s="159">
        <v>88</v>
      </c>
      <c r="C94" s="158" t="s">
        <v>165</v>
      </c>
      <c r="D94" s="158" t="s">
        <v>133</v>
      </c>
      <c r="E94" s="159">
        <v>30</v>
      </c>
      <c r="F94" s="157">
        <v>90.9</v>
      </c>
    </row>
    <row r="95" spans="1:6" ht="15.75" x14ac:dyDescent="0.25">
      <c r="A95" s="159" t="s">
        <v>138</v>
      </c>
      <c r="B95" s="159">
        <v>89</v>
      </c>
      <c r="C95" s="158" t="s">
        <v>166</v>
      </c>
      <c r="D95" s="158" t="s">
        <v>133</v>
      </c>
      <c r="E95" s="159">
        <v>30</v>
      </c>
      <c r="F95" s="157">
        <v>90.9</v>
      </c>
    </row>
    <row r="96" spans="1:6" ht="15.75" x14ac:dyDescent="0.25">
      <c r="A96" s="159" t="s">
        <v>138</v>
      </c>
      <c r="B96" s="159">
        <v>90</v>
      </c>
      <c r="C96" s="158" t="s">
        <v>167</v>
      </c>
      <c r="D96" s="158" t="s">
        <v>133</v>
      </c>
      <c r="E96" s="159">
        <v>30</v>
      </c>
      <c r="F96" s="157">
        <v>90.9</v>
      </c>
    </row>
    <row r="97" spans="1:6" ht="15.75" x14ac:dyDescent="0.25">
      <c r="A97" s="159" t="s">
        <v>138</v>
      </c>
      <c r="B97" s="159">
        <v>91</v>
      </c>
      <c r="C97" s="158" t="s">
        <v>183</v>
      </c>
      <c r="D97" s="158" t="s">
        <v>114</v>
      </c>
      <c r="E97" s="159">
        <v>30</v>
      </c>
      <c r="F97" s="157">
        <v>90.9</v>
      </c>
    </row>
    <row r="98" spans="1:6" ht="15.75" x14ac:dyDescent="0.25">
      <c r="A98" s="159" t="s">
        <v>138</v>
      </c>
      <c r="B98" s="159">
        <v>92</v>
      </c>
      <c r="C98" s="158" t="s">
        <v>184</v>
      </c>
      <c r="D98" s="158" t="s">
        <v>114</v>
      </c>
      <c r="E98" s="159">
        <v>30</v>
      </c>
      <c r="F98" s="157">
        <v>90.9</v>
      </c>
    </row>
    <row r="99" spans="1:6" ht="15.75" x14ac:dyDescent="0.25">
      <c r="A99" s="159" t="s">
        <v>138</v>
      </c>
      <c r="B99" s="159">
        <v>93</v>
      </c>
      <c r="C99" s="158" t="s">
        <v>185</v>
      </c>
      <c r="D99" s="158" t="s">
        <v>114</v>
      </c>
      <c r="E99" s="159">
        <v>30</v>
      </c>
      <c r="F99" s="157">
        <v>90.9</v>
      </c>
    </row>
    <row r="100" spans="1:6" ht="15.75" x14ac:dyDescent="0.25">
      <c r="A100" s="159" t="s">
        <v>138</v>
      </c>
      <c r="B100" s="159">
        <v>94</v>
      </c>
      <c r="C100" s="158" t="s">
        <v>129</v>
      </c>
      <c r="D100" s="158" t="s">
        <v>114</v>
      </c>
      <c r="E100" s="159">
        <v>30</v>
      </c>
      <c r="F100" s="157">
        <v>90.9</v>
      </c>
    </row>
    <row r="101" spans="1:6" ht="15.75" x14ac:dyDescent="0.25">
      <c r="A101" s="159" t="s">
        <v>138</v>
      </c>
      <c r="B101" s="159">
        <v>95</v>
      </c>
      <c r="C101" s="158" t="s">
        <v>194</v>
      </c>
      <c r="D101" s="158" t="s">
        <v>140</v>
      </c>
      <c r="E101" s="159">
        <v>30</v>
      </c>
      <c r="F101" s="157">
        <v>90.9</v>
      </c>
    </row>
    <row r="102" spans="1:6" ht="15.75" x14ac:dyDescent="0.25">
      <c r="A102" s="159" t="s">
        <v>138</v>
      </c>
      <c r="B102" s="159">
        <v>96</v>
      </c>
      <c r="C102" s="158" t="s">
        <v>195</v>
      </c>
      <c r="D102" s="158" t="s">
        <v>140</v>
      </c>
      <c r="E102" s="159">
        <v>30</v>
      </c>
      <c r="F102" s="157">
        <v>90.9</v>
      </c>
    </row>
    <row r="103" spans="1:6" ht="15.75" x14ac:dyDescent="0.25">
      <c r="A103" s="159" t="s">
        <v>138</v>
      </c>
      <c r="B103" s="159">
        <v>97</v>
      </c>
      <c r="C103" s="158" t="s">
        <v>196</v>
      </c>
      <c r="D103" s="158" t="s">
        <v>140</v>
      </c>
      <c r="E103" s="159">
        <v>30</v>
      </c>
      <c r="F103" s="157">
        <v>90.9</v>
      </c>
    </row>
    <row r="104" spans="1:6" ht="15.75" x14ac:dyDescent="0.25">
      <c r="A104" s="159" t="s">
        <v>138</v>
      </c>
      <c r="B104" s="159">
        <v>98</v>
      </c>
      <c r="C104" s="158" t="s">
        <v>197</v>
      </c>
      <c r="D104" s="158" t="s">
        <v>140</v>
      </c>
      <c r="E104" s="159">
        <v>30</v>
      </c>
      <c r="F104" s="157">
        <v>90.9</v>
      </c>
    </row>
    <row r="105" spans="1:6" ht="15.75" x14ac:dyDescent="0.25">
      <c r="A105" s="159" t="s">
        <v>138</v>
      </c>
      <c r="B105" s="159">
        <v>99</v>
      </c>
      <c r="C105" s="158" t="s">
        <v>198</v>
      </c>
      <c r="D105" s="158" t="s">
        <v>140</v>
      </c>
      <c r="E105" s="159">
        <v>30</v>
      </c>
      <c r="F105" s="157">
        <v>90.9</v>
      </c>
    </row>
    <row r="106" spans="1:6" ht="15.75" x14ac:dyDescent="0.25">
      <c r="A106" s="159" t="s">
        <v>138</v>
      </c>
      <c r="B106" s="159">
        <v>100</v>
      </c>
      <c r="C106" s="158" t="s">
        <v>201</v>
      </c>
      <c r="D106" s="158" t="s">
        <v>141</v>
      </c>
      <c r="E106" s="159">
        <v>30</v>
      </c>
      <c r="F106" s="157">
        <v>90.9</v>
      </c>
    </row>
    <row r="107" spans="1:6" ht="15.75" x14ac:dyDescent="0.25">
      <c r="A107" s="159" t="s">
        <v>138</v>
      </c>
      <c r="B107" s="159">
        <v>101</v>
      </c>
      <c r="C107" s="158" t="s">
        <v>206</v>
      </c>
      <c r="D107" s="158" t="s">
        <v>205</v>
      </c>
      <c r="E107" s="159">
        <v>30</v>
      </c>
      <c r="F107" s="157">
        <v>90.9</v>
      </c>
    </row>
    <row r="108" spans="1:6" ht="15.75" x14ac:dyDescent="0.25">
      <c r="A108" s="159" t="s">
        <v>138</v>
      </c>
      <c r="B108" s="159">
        <v>102</v>
      </c>
      <c r="C108" s="158" t="s">
        <v>207</v>
      </c>
      <c r="D108" s="158" t="s">
        <v>205</v>
      </c>
      <c r="E108" s="159">
        <v>30</v>
      </c>
      <c r="F108" s="157">
        <v>90.9</v>
      </c>
    </row>
    <row r="109" spans="1:6" ht="15.75" x14ac:dyDescent="0.25">
      <c r="A109" s="159" t="s">
        <v>138</v>
      </c>
      <c r="B109" s="159">
        <v>103</v>
      </c>
      <c r="C109" s="158" t="s">
        <v>209</v>
      </c>
      <c r="D109" s="158" t="s">
        <v>121</v>
      </c>
      <c r="E109" s="159">
        <v>30</v>
      </c>
      <c r="F109" s="157">
        <v>90.9</v>
      </c>
    </row>
    <row r="110" spans="1:6" ht="15.75" x14ac:dyDescent="0.25">
      <c r="A110" s="159" t="s">
        <v>138</v>
      </c>
      <c r="B110" s="159">
        <v>104</v>
      </c>
      <c r="C110" s="158" t="s">
        <v>210</v>
      </c>
      <c r="D110" s="158" t="s">
        <v>121</v>
      </c>
      <c r="E110" s="159">
        <v>30</v>
      </c>
      <c r="F110" s="157">
        <v>90.9</v>
      </c>
    </row>
    <row r="111" spans="1:6" ht="15.75" x14ac:dyDescent="0.25">
      <c r="A111" s="159" t="s">
        <v>138</v>
      </c>
      <c r="B111" s="159">
        <v>105</v>
      </c>
      <c r="C111" s="158" t="s">
        <v>223</v>
      </c>
      <c r="D111" s="158" t="s">
        <v>32</v>
      </c>
      <c r="E111" s="159">
        <v>30</v>
      </c>
      <c r="F111" s="157">
        <v>90.9</v>
      </c>
    </row>
    <row r="112" spans="1:6" ht="15.75" x14ac:dyDescent="0.25">
      <c r="A112" s="159" t="s">
        <v>138</v>
      </c>
      <c r="B112" s="159">
        <v>106</v>
      </c>
      <c r="C112" s="158" t="s">
        <v>224</v>
      </c>
      <c r="D112" s="158" t="s">
        <v>32</v>
      </c>
      <c r="E112" s="159">
        <v>30</v>
      </c>
      <c r="F112" s="157">
        <v>90.9</v>
      </c>
    </row>
    <row r="113" spans="1:6" ht="15.75" x14ac:dyDescent="0.25">
      <c r="A113" s="159" t="s">
        <v>138</v>
      </c>
      <c r="B113" s="159">
        <v>107</v>
      </c>
      <c r="C113" s="158" t="s">
        <v>225</v>
      </c>
      <c r="D113" s="158" t="s">
        <v>32</v>
      </c>
      <c r="E113" s="159">
        <v>30</v>
      </c>
      <c r="F113" s="157">
        <v>90.9</v>
      </c>
    </row>
    <row r="114" spans="1:6" ht="15.75" x14ac:dyDescent="0.25">
      <c r="A114" s="159" t="s">
        <v>138</v>
      </c>
      <c r="B114" s="159">
        <v>108</v>
      </c>
      <c r="C114" s="158" t="s">
        <v>226</v>
      </c>
      <c r="D114" s="158" t="s">
        <v>32</v>
      </c>
      <c r="E114" s="159">
        <v>30</v>
      </c>
      <c r="F114" s="157">
        <v>90.9</v>
      </c>
    </row>
    <row r="115" spans="1:6" ht="15.75" x14ac:dyDescent="0.25">
      <c r="A115" s="159" t="s">
        <v>138</v>
      </c>
      <c r="B115" s="159">
        <v>109</v>
      </c>
      <c r="C115" s="158" t="s">
        <v>227</v>
      </c>
      <c r="D115" s="158" t="s">
        <v>32</v>
      </c>
      <c r="E115" s="159">
        <v>30</v>
      </c>
      <c r="F115" s="157">
        <v>90.9</v>
      </c>
    </row>
    <row r="116" spans="1:6" ht="15.75" x14ac:dyDescent="0.25">
      <c r="A116" s="161" t="s">
        <v>229</v>
      </c>
      <c r="B116" s="161">
        <v>110</v>
      </c>
      <c r="C116" s="162" t="s">
        <v>228</v>
      </c>
      <c r="D116" s="162" t="s">
        <v>121</v>
      </c>
      <c r="E116" s="161">
        <v>29</v>
      </c>
      <c r="F116" s="166">
        <v>90.3</v>
      </c>
    </row>
    <row r="117" spans="1:6" ht="15.75" x14ac:dyDescent="0.25">
      <c r="A117" s="161" t="s">
        <v>229</v>
      </c>
      <c r="B117" s="161">
        <v>111</v>
      </c>
      <c r="C117" s="162" t="s">
        <v>231</v>
      </c>
      <c r="D117" s="162" t="s">
        <v>32</v>
      </c>
      <c r="E117" s="161">
        <v>29</v>
      </c>
      <c r="F117" s="166">
        <v>90.3</v>
      </c>
    </row>
    <row r="118" spans="1:6" ht="15.75" x14ac:dyDescent="0.25">
      <c r="A118" s="163" t="s">
        <v>230</v>
      </c>
      <c r="B118" s="163">
        <v>114</v>
      </c>
      <c r="C118" s="164" t="s">
        <v>115</v>
      </c>
      <c r="D118" s="165" t="s">
        <v>32</v>
      </c>
      <c r="E118" s="163">
        <v>41</v>
      </c>
      <c r="F118" s="167">
        <v>91.11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14"/>
  <sheetViews>
    <sheetView workbookViewId="0">
      <selection activeCell="D9" sqref="D9"/>
    </sheetView>
  </sheetViews>
  <sheetFormatPr defaultRowHeight="12.75" x14ac:dyDescent="0.2"/>
  <cols>
    <col min="1" max="1" width="18.7109375" customWidth="1"/>
    <col min="3" max="3" width="10" customWidth="1"/>
    <col min="4" max="4" width="11.42578125" customWidth="1"/>
  </cols>
  <sheetData>
    <row r="1" spans="1:6" ht="12.75" customHeight="1" x14ac:dyDescent="0.2">
      <c r="A1" s="48"/>
      <c r="B1" s="242" t="s">
        <v>95</v>
      </c>
      <c r="C1" s="242"/>
      <c r="D1" s="242"/>
      <c r="E1" s="243"/>
    </row>
    <row r="2" spans="1:6" ht="26.25" customHeight="1" x14ac:dyDescent="0.2">
      <c r="A2" s="47" t="s">
        <v>28</v>
      </c>
      <c r="B2" s="16">
        <v>1</v>
      </c>
      <c r="C2" s="16">
        <v>2</v>
      </c>
      <c r="D2" s="16">
        <v>3</v>
      </c>
      <c r="E2" s="16">
        <v>4</v>
      </c>
    </row>
    <row r="3" spans="1:6" x14ac:dyDescent="0.2">
      <c r="A3" s="10" t="s">
        <v>100</v>
      </c>
      <c r="B3" s="4"/>
      <c r="C3" s="4"/>
      <c r="D3" s="4"/>
      <c r="E3" s="4"/>
      <c r="F3">
        <f>SUM(B3:E3)</f>
        <v>0</v>
      </c>
    </row>
    <row r="4" spans="1:6" x14ac:dyDescent="0.2">
      <c r="A4" s="10" t="s">
        <v>101</v>
      </c>
      <c r="B4" s="4"/>
      <c r="C4" s="4"/>
      <c r="D4" s="4">
        <v>1</v>
      </c>
      <c r="E4" s="4"/>
      <c r="F4">
        <f t="shared" ref="F4:F10" si="0">SUM(B4:E4)</f>
        <v>1</v>
      </c>
    </row>
    <row r="5" spans="1:6" x14ac:dyDescent="0.2">
      <c r="A5" s="10" t="s">
        <v>102</v>
      </c>
      <c r="B5" s="4"/>
      <c r="C5" s="4"/>
      <c r="D5" s="4"/>
      <c r="E5" s="4"/>
      <c r="F5">
        <f t="shared" si="0"/>
        <v>0</v>
      </c>
    </row>
    <row r="6" spans="1:6" x14ac:dyDescent="0.2">
      <c r="A6" s="10" t="s">
        <v>103</v>
      </c>
      <c r="B6" s="4"/>
      <c r="C6" s="4"/>
      <c r="D6" s="4"/>
      <c r="E6" s="4"/>
      <c r="F6">
        <f t="shared" si="0"/>
        <v>0</v>
      </c>
    </row>
    <row r="7" spans="1:6" x14ac:dyDescent="0.2">
      <c r="A7" s="10" t="s">
        <v>104</v>
      </c>
      <c r="B7" s="4"/>
      <c r="C7" s="4"/>
      <c r="D7" s="4">
        <v>2</v>
      </c>
      <c r="E7" s="4"/>
      <c r="F7">
        <f t="shared" si="0"/>
        <v>2</v>
      </c>
    </row>
    <row r="8" spans="1:6" x14ac:dyDescent="0.2">
      <c r="A8" s="10" t="s">
        <v>105</v>
      </c>
      <c r="B8" s="4"/>
      <c r="C8" s="4"/>
      <c r="D8" s="4"/>
      <c r="E8" s="4"/>
      <c r="F8">
        <f t="shared" si="0"/>
        <v>0</v>
      </c>
    </row>
    <row r="9" spans="1:6" x14ac:dyDescent="0.2">
      <c r="A9" s="10" t="s">
        <v>106</v>
      </c>
      <c r="B9" s="4"/>
      <c r="C9" s="4"/>
      <c r="D9" s="4">
        <v>3</v>
      </c>
      <c r="E9" s="4"/>
      <c r="F9">
        <f t="shared" si="0"/>
        <v>3</v>
      </c>
    </row>
    <row r="10" spans="1:6" x14ac:dyDescent="0.2">
      <c r="A10" s="10" t="s">
        <v>107</v>
      </c>
      <c r="B10" s="4"/>
      <c r="C10" s="4"/>
      <c r="D10" s="4"/>
      <c r="E10" s="4"/>
      <c r="F10">
        <f t="shared" si="0"/>
        <v>0</v>
      </c>
    </row>
    <row r="11" spans="1:6" x14ac:dyDescent="0.2">
      <c r="A11" s="11" t="s">
        <v>74</v>
      </c>
      <c r="B11" s="4">
        <f>SUM(B3:B10)</f>
        <v>0</v>
      </c>
      <c r="C11" s="4">
        <f t="shared" ref="C11:E11" si="1">SUM(C3:C10)</f>
        <v>0</v>
      </c>
      <c r="D11" s="4">
        <f t="shared" si="1"/>
        <v>6</v>
      </c>
      <c r="E11" s="4">
        <f t="shared" si="1"/>
        <v>0</v>
      </c>
      <c r="F11" s="104">
        <f>SUM(F3:F10)</f>
        <v>6</v>
      </c>
    </row>
    <row r="13" spans="1:6" x14ac:dyDescent="0.2">
      <c r="A13" t="s">
        <v>75</v>
      </c>
      <c r="B13">
        <v>29</v>
      </c>
      <c r="C13" t="s">
        <v>76</v>
      </c>
    </row>
    <row r="14" spans="1:6" x14ac:dyDescent="0.2">
      <c r="B14">
        <f>B11+C11+D11+E11</f>
        <v>6</v>
      </c>
      <c r="C14" t="s">
        <v>77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РБД</vt:lpstr>
      <vt:lpstr>выбор экзаменов</vt:lpstr>
      <vt:lpstr>Таб№1</vt:lpstr>
      <vt:lpstr>Таб№2</vt:lpstr>
      <vt:lpstr>рейтинг ОУ </vt:lpstr>
      <vt:lpstr>сравнение  за три </vt:lpstr>
      <vt:lpstr>90%</vt:lpstr>
      <vt:lpstr>на осень</vt:lpstr>
    </vt:vector>
  </TitlesOfParts>
  <Company>IMO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</dc:creator>
  <cp:lastModifiedBy>User</cp:lastModifiedBy>
  <cp:lastPrinted>2023-08-31T04:22:39Z</cp:lastPrinted>
  <dcterms:created xsi:type="dcterms:W3CDTF">2011-07-08T04:34:44Z</dcterms:created>
  <dcterms:modified xsi:type="dcterms:W3CDTF">2023-08-31T04:40:37Z</dcterms:modified>
</cp:coreProperties>
</file>